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ja.lutovac\Desktop\I KVARTAL 2020 ZA OBJAVU\"/>
    </mc:Choice>
  </mc:AlternateContent>
  <bookViews>
    <workbookView xWindow="0" yWindow="0" windowWidth="28800" windowHeight="12000"/>
  </bookViews>
  <sheets>
    <sheet name="I KVARTAL" sheetId="2" r:id="rId1"/>
  </sheets>
  <definedNames>
    <definedName name="_xlnm._FilterDatabase" localSheetId="0" hidden="1">'I KVARTAL'!$A$2:$E$62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2" l="1"/>
  <c r="Q61" i="2"/>
  <c r="R61" i="2"/>
  <c r="S61" i="2"/>
  <c r="T61" i="2"/>
  <c r="O61" i="2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G61" i="2" l="1"/>
  <c r="H4" i="2"/>
  <c r="H61" i="2" l="1"/>
  <c r="J61" i="2" l="1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61" i="2" l="1"/>
  <c r="M7" i="2"/>
  <c r="U7" i="2" s="1"/>
  <c r="L7" i="2"/>
  <c r="M19" i="2"/>
  <c r="U19" i="2" s="1"/>
  <c r="L19" i="2"/>
  <c r="M8" i="2"/>
  <c r="U8" i="2" s="1"/>
  <c r="L8" i="2"/>
  <c r="M5" i="2"/>
  <c r="U5" i="2" s="1"/>
  <c r="L5" i="2"/>
  <c r="M9" i="2"/>
  <c r="U9" i="2" s="1"/>
  <c r="L9" i="2"/>
  <c r="M13" i="2"/>
  <c r="U13" i="2" s="1"/>
  <c r="L13" i="2"/>
  <c r="M17" i="2"/>
  <c r="U17" i="2" s="1"/>
  <c r="L17" i="2"/>
  <c r="M21" i="2"/>
  <c r="U21" i="2" s="1"/>
  <c r="L21" i="2"/>
  <c r="M25" i="2"/>
  <c r="U25" i="2" s="1"/>
  <c r="L25" i="2"/>
  <c r="M29" i="2"/>
  <c r="U29" i="2" s="1"/>
  <c r="L29" i="2"/>
  <c r="M33" i="2"/>
  <c r="U33" i="2" s="1"/>
  <c r="L33" i="2"/>
  <c r="M37" i="2"/>
  <c r="U37" i="2" s="1"/>
  <c r="L37" i="2"/>
  <c r="M41" i="2"/>
  <c r="U41" i="2" s="1"/>
  <c r="L41" i="2"/>
  <c r="M45" i="2"/>
  <c r="U45" i="2" s="1"/>
  <c r="L45" i="2"/>
  <c r="M49" i="2"/>
  <c r="U49" i="2" s="1"/>
  <c r="L49" i="2"/>
  <c r="M53" i="2"/>
  <c r="U53" i="2" s="1"/>
  <c r="L53" i="2"/>
  <c r="M57" i="2"/>
  <c r="U57" i="2" s="1"/>
  <c r="L57" i="2"/>
  <c r="M15" i="2"/>
  <c r="U15" i="2" s="1"/>
  <c r="L15" i="2"/>
  <c r="M12" i="2"/>
  <c r="U12" i="2" s="1"/>
  <c r="L12" i="2"/>
  <c r="M6" i="2"/>
  <c r="U6" i="2" s="1"/>
  <c r="L6" i="2"/>
  <c r="M10" i="2"/>
  <c r="U10" i="2" s="1"/>
  <c r="L10" i="2"/>
  <c r="M14" i="2"/>
  <c r="U14" i="2" s="1"/>
  <c r="L14" i="2"/>
  <c r="M18" i="2"/>
  <c r="U18" i="2" s="1"/>
  <c r="L18" i="2"/>
  <c r="M22" i="2"/>
  <c r="U22" i="2" s="1"/>
  <c r="L22" i="2"/>
  <c r="M26" i="2"/>
  <c r="U26" i="2" s="1"/>
  <c r="L26" i="2"/>
  <c r="M30" i="2"/>
  <c r="U30" i="2" s="1"/>
  <c r="L30" i="2"/>
  <c r="M34" i="2"/>
  <c r="U34" i="2" s="1"/>
  <c r="L34" i="2"/>
  <c r="M38" i="2"/>
  <c r="U38" i="2" s="1"/>
  <c r="L38" i="2"/>
  <c r="M42" i="2"/>
  <c r="U42" i="2" s="1"/>
  <c r="L42" i="2"/>
  <c r="M46" i="2"/>
  <c r="U46" i="2" s="1"/>
  <c r="L46" i="2"/>
  <c r="M50" i="2"/>
  <c r="U50" i="2" s="1"/>
  <c r="L50" i="2"/>
  <c r="M54" i="2"/>
  <c r="U54" i="2" s="1"/>
  <c r="L54" i="2"/>
  <c r="M58" i="2"/>
  <c r="U58" i="2" s="1"/>
  <c r="L58" i="2"/>
  <c r="M11" i="2"/>
  <c r="U11" i="2" s="1"/>
  <c r="L11" i="2"/>
  <c r="M23" i="2"/>
  <c r="U23" i="2" s="1"/>
  <c r="L23" i="2"/>
  <c r="M27" i="2"/>
  <c r="U27" i="2" s="1"/>
  <c r="L27" i="2"/>
  <c r="M31" i="2"/>
  <c r="U31" i="2" s="1"/>
  <c r="L31" i="2"/>
  <c r="M35" i="2"/>
  <c r="U35" i="2" s="1"/>
  <c r="L35" i="2"/>
  <c r="M39" i="2"/>
  <c r="U39" i="2" s="1"/>
  <c r="L39" i="2"/>
  <c r="M43" i="2"/>
  <c r="U43" i="2" s="1"/>
  <c r="L43" i="2"/>
  <c r="M47" i="2"/>
  <c r="U47" i="2" s="1"/>
  <c r="L47" i="2"/>
  <c r="M51" i="2"/>
  <c r="U51" i="2" s="1"/>
  <c r="L51" i="2"/>
  <c r="M55" i="2"/>
  <c r="U55" i="2" s="1"/>
  <c r="L55" i="2"/>
  <c r="M59" i="2"/>
  <c r="U59" i="2" s="1"/>
  <c r="L59" i="2"/>
  <c r="M16" i="2"/>
  <c r="U16" i="2" s="1"/>
  <c r="L16" i="2"/>
  <c r="M20" i="2"/>
  <c r="U20" i="2" s="1"/>
  <c r="L20" i="2"/>
  <c r="M24" i="2"/>
  <c r="U24" i="2" s="1"/>
  <c r="L24" i="2"/>
  <c r="M28" i="2"/>
  <c r="U28" i="2" s="1"/>
  <c r="L28" i="2"/>
  <c r="M32" i="2"/>
  <c r="U32" i="2" s="1"/>
  <c r="L32" i="2"/>
  <c r="M36" i="2"/>
  <c r="U36" i="2" s="1"/>
  <c r="L36" i="2"/>
  <c r="M40" i="2"/>
  <c r="U40" i="2" s="1"/>
  <c r="L40" i="2"/>
  <c r="M44" i="2"/>
  <c r="U44" i="2" s="1"/>
  <c r="L44" i="2"/>
  <c r="M48" i="2"/>
  <c r="U48" i="2" s="1"/>
  <c r="L48" i="2"/>
  <c r="M52" i="2"/>
  <c r="U52" i="2" s="1"/>
  <c r="L52" i="2"/>
  <c r="M56" i="2"/>
  <c r="U56" i="2" s="1"/>
  <c r="L56" i="2"/>
  <c r="M60" i="2"/>
  <c r="U60" i="2" s="1"/>
  <c r="L60" i="2"/>
  <c r="M4" i="2"/>
  <c r="U4" i="2" s="1"/>
  <c r="L4" i="2"/>
  <c r="M61" i="2" l="1"/>
  <c r="U61" i="2"/>
  <c r="I6" i="2" l="1"/>
  <c r="I10" i="2"/>
  <c r="I14" i="2"/>
  <c r="I18" i="2"/>
  <c r="I22" i="2"/>
  <c r="I7" i="2"/>
  <c r="I11" i="2"/>
  <c r="I19" i="2"/>
  <c r="I23" i="2"/>
  <c r="I8" i="2"/>
  <c r="I12" i="2"/>
  <c r="I16" i="2"/>
  <c r="I20" i="2"/>
  <c r="I5" i="2"/>
  <c r="I9" i="2"/>
  <c r="I13" i="2"/>
  <c r="I17" i="2"/>
  <c r="I21" i="2"/>
  <c r="I15" i="2"/>
  <c r="I56" i="2"/>
  <c r="I52" i="2"/>
  <c r="I29" i="2"/>
  <c r="I47" i="2"/>
  <c r="I31" i="2"/>
  <c r="I49" i="2"/>
  <c r="I25" i="2"/>
  <c r="I50" i="2"/>
  <c r="I34" i="2"/>
  <c r="I28" i="2"/>
  <c r="I36" i="2"/>
  <c r="I53" i="2"/>
  <c r="I39" i="2"/>
  <c r="I37" i="2"/>
  <c r="I58" i="2"/>
  <c r="I26" i="2"/>
  <c r="I24" i="2"/>
  <c r="I51" i="2"/>
  <c r="I35" i="2"/>
  <c r="I57" i="2"/>
  <c r="I33" i="2"/>
  <c r="I54" i="2"/>
  <c r="I44" i="2"/>
  <c r="I48" i="2"/>
  <c r="I40" i="2"/>
  <c r="I59" i="2"/>
  <c r="I43" i="2"/>
  <c r="I27" i="2"/>
  <c r="I41" i="2"/>
  <c r="I46" i="2"/>
  <c r="I30" i="2"/>
  <c r="I32" i="2"/>
  <c r="I55" i="2"/>
  <c r="I42" i="2"/>
  <c r="I60" i="2"/>
  <c r="I45" i="2"/>
  <c r="I38" i="2"/>
  <c r="I4" i="2"/>
  <c r="U62" i="2"/>
  <c r="L61" i="2" s="1"/>
  <c r="N5" i="2" l="1"/>
  <c r="V5" i="2" s="1"/>
  <c r="W5" i="2" s="1"/>
  <c r="N9" i="2"/>
  <c r="V9" i="2" s="1"/>
  <c r="W9" i="2" s="1"/>
  <c r="N13" i="2"/>
  <c r="V13" i="2" s="1"/>
  <c r="W13" i="2" s="1"/>
  <c r="N17" i="2"/>
  <c r="V17" i="2" s="1"/>
  <c r="W17" i="2" s="1"/>
  <c r="N21" i="2"/>
  <c r="V21" i="2" s="1"/>
  <c r="W21" i="2" s="1"/>
  <c r="N25" i="2"/>
  <c r="V25" i="2" s="1"/>
  <c r="W25" i="2" s="1"/>
  <c r="N29" i="2"/>
  <c r="V29" i="2" s="1"/>
  <c r="W29" i="2" s="1"/>
  <c r="N33" i="2"/>
  <c r="V33" i="2" s="1"/>
  <c r="W33" i="2" s="1"/>
  <c r="N37" i="2"/>
  <c r="V37" i="2" s="1"/>
  <c r="W37" i="2" s="1"/>
  <c r="N41" i="2"/>
  <c r="V41" i="2" s="1"/>
  <c r="W41" i="2" s="1"/>
  <c r="N45" i="2"/>
  <c r="V45" i="2" s="1"/>
  <c r="W45" i="2" s="1"/>
  <c r="N49" i="2"/>
  <c r="V49" i="2" s="1"/>
  <c r="W49" i="2" s="1"/>
  <c r="N53" i="2"/>
  <c r="V53" i="2" s="1"/>
  <c r="W53" i="2" s="1"/>
  <c r="N57" i="2"/>
  <c r="V57" i="2" s="1"/>
  <c r="W57" i="2" s="1"/>
  <c r="N16" i="2"/>
  <c r="V16" i="2" s="1"/>
  <c r="W16" i="2" s="1"/>
  <c r="N24" i="2"/>
  <c r="V24" i="2" s="1"/>
  <c r="W24" i="2" s="1"/>
  <c r="N28" i="2"/>
  <c r="V28" i="2" s="1"/>
  <c r="W28" i="2" s="1"/>
  <c r="N40" i="2"/>
  <c r="V40" i="2" s="1"/>
  <c r="W40" i="2" s="1"/>
  <c r="N52" i="2"/>
  <c r="V52" i="2" s="1"/>
  <c r="W52" i="2" s="1"/>
  <c r="N6" i="2"/>
  <c r="V6" i="2" s="1"/>
  <c r="W6" i="2" s="1"/>
  <c r="N10" i="2"/>
  <c r="V10" i="2" s="1"/>
  <c r="W10" i="2" s="1"/>
  <c r="N14" i="2"/>
  <c r="V14" i="2" s="1"/>
  <c r="W14" i="2" s="1"/>
  <c r="N18" i="2"/>
  <c r="V18" i="2" s="1"/>
  <c r="W18" i="2" s="1"/>
  <c r="N22" i="2"/>
  <c r="V22" i="2" s="1"/>
  <c r="W22" i="2" s="1"/>
  <c r="N26" i="2"/>
  <c r="V26" i="2" s="1"/>
  <c r="W26" i="2" s="1"/>
  <c r="N30" i="2"/>
  <c r="V30" i="2" s="1"/>
  <c r="W30" i="2" s="1"/>
  <c r="N34" i="2"/>
  <c r="V34" i="2" s="1"/>
  <c r="W34" i="2" s="1"/>
  <c r="N38" i="2"/>
  <c r="V38" i="2" s="1"/>
  <c r="W38" i="2" s="1"/>
  <c r="N42" i="2"/>
  <c r="V42" i="2" s="1"/>
  <c r="W42" i="2" s="1"/>
  <c r="N46" i="2"/>
  <c r="V46" i="2" s="1"/>
  <c r="W46" i="2" s="1"/>
  <c r="N50" i="2"/>
  <c r="V50" i="2" s="1"/>
  <c r="W50" i="2" s="1"/>
  <c r="N54" i="2"/>
  <c r="V54" i="2" s="1"/>
  <c r="W54" i="2" s="1"/>
  <c r="N58" i="2"/>
  <c r="V58" i="2" s="1"/>
  <c r="W58" i="2" s="1"/>
  <c r="N12" i="2"/>
  <c r="V12" i="2" s="1"/>
  <c r="W12" i="2" s="1"/>
  <c r="N32" i="2"/>
  <c r="V32" i="2" s="1"/>
  <c r="W32" i="2" s="1"/>
  <c r="N44" i="2"/>
  <c r="V44" i="2" s="1"/>
  <c r="W44" i="2" s="1"/>
  <c r="N60" i="2"/>
  <c r="V60" i="2" s="1"/>
  <c r="W60" i="2" s="1"/>
  <c r="N7" i="2"/>
  <c r="V7" i="2" s="1"/>
  <c r="W7" i="2" s="1"/>
  <c r="N11" i="2"/>
  <c r="V11" i="2" s="1"/>
  <c r="W11" i="2" s="1"/>
  <c r="N15" i="2"/>
  <c r="V15" i="2" s="1"/>
  <c r="W15" i="2" s="1"/>
  <c r="N19" i="2"/>
  <c r="V19" i="2" s="1"/>
  <c r="W19" i="2" s="1"/>
  <c r="N23" i="2"/>
  <c r="V23" i="2" s="1"/>
  <c r="W23" i="2" s="1"/>
  <c r="N27" i="2"/>
  <c r="V27" i="2" s="1"/>
  <c r="W27" i="2" s="1"/>
  <c r="N31" i="2"/>
  <c r="V31" i="2" s="1"/>
  <c r="W31" i="2" s="1"/>
  <c r="N35" i="2"/>
  <c r="V35" i="2" s="1"/>
  <c r="W35" i="2" s="1"/>
  <c r="N39" i="2"/>
  <c r="V39" i="2" s="1"/>
  <c r="W39" i="2" s="1"/>
  <c r="N43" i="2"/>
  <c r="V43" i="2" s="1"/>
  <c r="W43" i="2" s="1"/>
  <c r="N47" i="2"/>
  <c r="V47" i="2" s="1"/>
  <c r="W47" i="2" s="1"/>
  <c r="N51" i="2"/>
  <c r="V51" i="2" s="1"/>
  <c r="W51" i="2" s="1"/>
  <c r="N55" i="2"/>
  <c r="V55" i="2" s="1"/>
  <c r="W55" i="2" s="1"/>
  <c r="N59" i="2"/>
  <c r="V59" i="2" s="1"/>
  <c r="W59" i="2" s="1"/>
  <c r="N8" i="2"/>
  <c r="V8" i="2" s="1"/>
  <c r="W8" i="2" s="1"/>
  <c r="N20" i="2"/>
  <c r="V20" i="2" s="1"/>
  <c r="W20" i="2" s="1"/>
  <c r="N36" i="2"/>
  <c r="V36" i="2" s="1"/>
  <c r="W36" i="2" s="1"/>
  <c r="N48" i="2"/>
  <c r="V48" i="2" s="1"/>
  <c r="W48" i="2" s="1"/>
  <c r="N56" i="2"/>
  <c r="V56" i="2" s="1"/>
  <c r="W56" i="2" s="1"/>
  <c r="I61" i="2"/>
  <c r="L62" i="2"/>
  <c r="N4" i="2"/>
  <c r="N61" i="2" l="1"/>
  <c r="V61" i="2" s="1"/>
  <c r="V4" i="2"/>
  <c r="W4" i="2" l="1"/>
</calcChain>
</file>

<file path=xl/sharedStrings.xml><?xml version="1.0" encoding="utf-8"?>
<sst xmlns="http://schemas.openxmlformats.org/spreadsheetml/2006/main" count="147" uniqueCount="147">
  <si>
    <t>Redni broj</t>
  </si>
  <si>
    <t>Šifra ZU</t>
  </si>
  <si>
    <t>Kategorija ZU</t>
  </si>
  <si>
    <t>I   indikator kvaliteta</t>
  </si>
  <si>
    <t>II indikator kvaliteta</t>
  </si>
  <si>
    <t>III indikator kvaliteta</t>
  </si>
  <si>
    <t>IV indikator kvaliteta</t>
  </si>
  <si>
    <t>V indikator kvaliteta</t>
  </si>
  <si>
    <t>00203012</t>
  </si>
  <si>
    <t>Opšta bolnica Kikinda</t>
  </si>
  <si>
    <t>00204016</t>
  </si>
  <si>
    <t>Opšta bolnica Vršac</t>
  </si>
  <si>
    <t>00206027</t>
  </si>
  <si>
    <t>Opšta bolnica Vrbas</t>
  </si>
  <si>
    <t>00210002</t>
  </si>
  <si>
    <t>00211014</t>
  </si>
  <si>
    <t>00212007</t>
  </si>
  <si>
    <t>Zdravstveni centar Aranđelovac</t>
  </si>
  <si>
    <t>00213009</t>
  </si>
  <si>
    <t>Opšta bolnica Jagodina</t>
  </si>
  <si>
    <t>00213016</t>
  </si>
  <si>
    <t>Opšta bolnica Paraćin</t>
  </si>
  <si>
    <t>00214002</t>
  </si>
  <si>
    <t>Zdravstveni centar Negotin</t>
  </si>
  <si>
    <t>00214007</t>
  </si>
  <si>
    <t>Opšta bolnica Majdanpek</t>
  </si>
  <si>
    <t>00214009</t>
  </si>
  <si>
    <t>Opšta bolnica Bor</t>
  </si>
  <si>
    <t>00215002</t>
  </si>
  <si>
    <t>Zdravstveni centar Knjaževac</t>
  </si>
  <si>
    <t>00217008</t>
  </si>
  <si>
    <t>Opšta bolnica Gornji Milanovac</t>
  </si>
  <si>
    <t>00220026</t>
  </si>
  <si>
    <t>Opšta bolnica Aleksinac</t>
  </si>
  <si>
    <t>00221008</t>
  </si>
  <si>
    <t>Opšta bolnica Prokuplje</t>
  </si>
  <si>
    <t>00222008</t>
  </si>
  <si>
    <t>Opšta bolnica Pirot</t>
  </si>
  <si>
    <t>00224002</t>
  </si>
  <si>
    <t>Zdravstveni centar Surdulica</t>
  </si>
  <si>
    <t>00203014</t>
  </si>
  <si>
    <t>Opšta bolnica Senta</t>
  </si>
  <si>
    <t>00214003</t>
  </si>
  <si>
    <t>00201007</t>
  </si>
  <si>
    <t>Opšta bolnica Subotica</t>
  </si>
  <si>
    <t>00204018</t>
  </si>
  <si>
    <t>Opšta bolnica Pančevo</t>
  </si>
  <si>
    <t>00205008</t>
  </si>
  <si>
    <t>Opšta bolnica Sombor</t>
  </si>
  <si>
    <t>00207013</t>
  </si>
  <si>
    <t>Opšta bolnica Sremska Mitrovica</t>
  </si>
  <si>
    <t>00208009</t>
  </si>
  <si>
    <t>Opšta bolnica Šabac</t>
  </si>
  <si>
    <t>00208016</t>
  </si>
  <si>
    <t>Opšta bolnica Loznica</t>
  </si>
  <si>
    <t>00209011</t>
  </si>
  <si>
    <t>Opšta bolnica Valjevo</t>
  </si>
  <si>
    <t>00210008</t>
  </si>
  <si>
    <t>00211012</t>
  </si>
  <si>
    <t>Opšta bolnica Požarevac</t>
  </si>
  <si>
    <t>00213012</t>
  </si>
  <si>
    <t>Opšta bolnica Ćuprija</t>
  </si>
  <si>
    <t>00215003</t>
  </si>
  <si>
    <t>Zdravstveni centar Zaječar</t>
  </si>
  <si>
    <t>00216001</t>
  </si>
  <si>
    <t>Zdravstveni centar Užice</t>
  </si>
  <si>
    <t>00217012</t>
  </si>
  <si>
    <t>Opšta bolnica Čačak</t>
  </si>
  <si>
    <t>00218013</t>
  </si>
  <si>
    <t>Opšta bolnica Novi Pazar</t>
  </si>
  <si>
    <t>00218015</t>
  </si>
  <si>
    <t>Opšta bolnica Kraljevo</t>
  </si>
  <si>
    <t>00224001</t>
  </si>
  <si>
    <t>Zdravstveni centar Vranje</t>
  </si>
  <si>
    <t>00223009</t>
  </si>
  <si>
    <t>Opšta bolnica Leskovac</t>
  </si>
  <si>
    <t>00219012</t>
  </si>
  <si>
    <t>Opšta bolnica Kruševac</t>
  </si>
  <si>
    <t>00202012</t>
  </si>
  <si>
    <t>Opšta bolnica Zrenjanin</t>
  </si>
  <si>
    <t>00206020</t>
  </si>
  <si>
    <t>00220019</t>
  </si>
  <si>
    <t>Klinički centar Niš</t>
  </si>
  <si>
    <t>00230048</t>
  </si>
  <si>
    <t>00230049</t>
  </si>
  <si>
    <t>00230050</t>
  </si>
  <si>
    <t>00230051</t>
  </si>
  <si>
    <t>Klinički centar Srbije</t>
  </si>
  <si>
    <t>00212010</t>
  </si>
  <si>
    <t>Klinički centar Kragujevac</t>
  </si>
  <si>
    <t>00230047</t>
  </si>
  <si>
    <t>Kliničko-bolnički centar Bežanijska kosa</t>
  </si>
  <si>
    <t>00230036</t>
  </si>
  <si>
    <t>00206017</t>
  </si>
  <si>
    <t>00230039</t>
  </si>
  <si>
    <t>Institut za onkologiju i radiologiju Srbije</t>
  </si>
  <si>
    <t>00206015</t>
  </si>
  <si>
    <t>00206018</t>
  </si>
  <si>
    <t>00230044</t>
  </si>
  <si>
    <t>00230037</t>
  </si>
  <si>
    <t>00230034</t>
  </si>
  <si>
    <t>00230045</t>
  </si>
  <si>
    <t>00206016</t>
  </si>
  <si>
    <t>00230020</t>
  </si>
  <si>
    <t>Specijalna bolnica za cerebrovaskularne bolesti "Sveti Sava"</t>
  </si>
  <si>
    <t>Opšta bolnica Smederevo</t>
  </si>
  <si>
    <t>Ukupna suma koeficijenata za kvartal</t>
  </si>
  <si>
    <t>Sredstva za DSG učinak za kvartal</t>
  </si>
  <si>
    <t>Sredstva za Indikatore kvaliteta za kvartal</t>
  </si>
  <si>
    <t>Ukupna sredstva za učinak za kvartal</t>
  </si>
  <si>
    <t xml:space="preserve">Index Učinka (Ukupna sredstva za učinak za kvartal / Varijabilni deo naknade za kvartal) </t>
  </si>
  <si>
    <t>ZDRAVSTVENA USTANOVA</t>
  </si>
  <si>
    <t>DSG Učinak - udeo u ukupnim koeficijentima</t>
  </si>
  <si>
    <t>Indikatori kvaliteta - Ukupno</t>
  </si>
  <si>
    <t>Institut za onkologiju Vojvodine, Sremska Kamenica</t>
  </si>
  <si>
    <t>Institut za plućne bolesti Vojvodine, Sremska Kamenica</t>
  </si>
  <si>
    <t>Institut za kardiovaskularne bolesti Vojvodine, Sremska Kamenica</t>
  </si>
  <si>
    <t>Institut za zdravstvenu zaštitu dece i omladine Vojvodine, Novi Sad</t>
  </si>
  <si>
    <t>Klinički centar Vojvodine, Novi Sad</t>
  </si>
  <si>
    <t>Opšta bolnica "Stefan Visoki", Smederevska Palanka</t>
  </si>
  <si>
    <t>Opšta bolnica Petrovac na Mlavi</t>
  </si>
  <si>
    <t>Institut za ortopedsko-hirurške bolesti "Banjica"</t>
  </si>
  <si>
    <t>Institut za kardiovaskularne bolesti "Dedinje"</t>
  </si>
  <si>
    <t>Institut za zdravstvenu zaštitu majke i deteta Srbije "Dr Vukan Čupić"</t>
  </si>
  <si>
    <t>Univerzitetska dečja klinika</t>
  </si>
  <si>
    <t>Ginekološko - akušerska klinika Narodni Front</t>
  </si>
  <si>
    <t>Kliničko-bolnički centar "Dr Dragiša Mišović" - Dedinje</t>
  </si>
  <si>
    <t>Kliničko-bolnički centar "Zemun"</t>
  </si>
  <si>
    <t>Kliničko-bolnički centar "Zvezdara"</t>
  </si>
  <si>
    <t>Zdravstveni centar Kladovo</t>
  </si>
  <si>
    <t>Varijabilni deo naknade - Prilog 2 Pravilnika o ugovaranju ZZ za 2020. godinu</t>
  </si>
  <si>
    <t>1/4 Varijabilnog dela za 2020. godinu (kvartal)</t>
  </si>
  <si>
    <t>80% Varijabilnog dela 2020. za kvartal + razlika za kvalitet za kvartal</t>
  </si>
  <si>
    <t>20% Varijabilnog dela 2020. za kvartal</t>
  </si>
  <si>
    <t>Suma koeficijenata po ZU - januar</t>
  </si>
  <si>
    <t>Suma koeficijenata po ZU  - februar</t>
  </si>
  <si>
    <t>7= 4 + 5 +6</t>
  </si>
  <si>
    <t>8 = 7 /(suma 7)</t>
  </si>
  <si>
    <t>10 = 9 / 4 (četvrtina)</t>
  </si>
  <si>
    <t>11 = 0,8* 10</t>
  </si>
  <si>
    <t>12 = 0,2* 10</t>
  </si>
  <si>
    <t>13 = 8 * (suma 11)</t>
  </si>
  <si>
    <t>19 = 14+ 15 + 16+ 17 +18</t>
  </si>
  <si>
    <t>20 = 0.2* 19* 11</t>
  </si>
  <si>
    <t>21 = 13+ 20</t>
  </si>
  <si>
    <t>22 = 21/ 10</t>
  </si>
  <si>
    <t>Suma koeficijenata po ZU -1/2 marta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</si>
</sst>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5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49" fontId="5" fillId="3" borderId="4" xfId="0" applyNumberFormat="1" applyFont="1" applyFill="1" applyBorder="1"/>
    <xf numFmtId="3" fontId="5" fillId="3" borderId="4" xfId="0" applyNumberFormat="1" applyFont="1" applyFill="1" applyBorder="1"/>
    <xf numFmtId="164" fontId="5" fillId="3" borderId="4" xfId="0" applyNumberFormat="1" applyFont="1" applyFill="1" applyBorder="1"/>
    <xf numFmtId="3" fontId="5" fillId="3" borderId="4" xfId="1" applyNumberFormat="1" applyFont="1" applyFill="1" applyBorder="1" applyAlignment="1" applyProtection="1">
      <alignment horizontal="right" wrapText="1"/>
    </xf>
    <xf numFmtId="3" fontId="5" fillId="3" borderId="4" xfId="0" applyNumberFormat="1" applyFont="1" applyFill="1" applyBorder="1" applyAlignment="1" applyProtection="1">
      <alignment horizontal="right" wrapText="1"/>
    </xf>
    <xf numFmtId="0" fontId="5" fillId="3" borderId="0" xfId="0" applyFont="1" applyFill="1"/>
    <xf numFmtId="0" fontId="5" fillId="3" borderId="6" xfId="0" applyFont="1" applyFill="1" applyBorder="1"/>
    <xf numFmtId="49" fontId="5" fillId="3" borderId="6" xfId="0" applyNumberFormat="1" applyFont="1" applyFill="1" applyBorder="1"/>
    <xf numFmtId="3" fontId="5" fillId="3" borderId="6" xfId="1" applyNumberFormat="1" applyFont="1" applyFill="1" applyBorder="1" applyAlignment="1" applyProtection="1">
      <alignment horizontal="right" wrapText="1"/>
    </xf>
    <xf numFmtId="164" fontId="0" fillId="4" borderId="6" xfId="0" applyNumberFormat="1" applyFont="1" applyFill="1" applyBorder="1"/>
    <xf numFmtId="3" fontId="0" fillId="4" borderId="7" xfId="0" applyNumberFormat="1" applyFont="1" applyFill="1" applyBorder="1"/>
    <xf numFmtId="3" fontId="0" fillId="4" borderId="6" xfId="0" applyNumberFormat="1" applyFont="1" applyFill="1" applyBorder="1"/>
    <xf numFmtId="3" fontId="0" fillId="4" borderId="8" xfId="0" applyNumberFormat="1" applyFont="1" applyFill="1" applyBorder="1"/>
    <xf numFmtId="3" fontId="2" fillId="4" borderId="9" xfId="0" applyNumberFormat="1" applyFont="1" applyFill="1" applyBorder="1"/>
    <xf numFmtId="3" fontId="0" fillId="4" borderId="6" xfId="0" applyNumberFormat="1" applyFill="1" applyBorder="1"/>
    <xf numFmtId="3" fontId="0" fillId="4" borderId="9" xfId="0" applyNumberFormat="1" applyFont="1" applyFill="1" applyBorder="1"/>
    <xf numFmtId="0" fontId="0" fillId="3" borderId="0" xfId="0" applyFill="1"/>
    <xf numFmtId="3" fontId="0" fillId="3" borderId="0" xfId="0" applyNumberFormat="1" applyFill="1"/>
    <xf numFmtId="3" fontId="1" fillId="4" borderId="9" xfId="0" applyNumberFormat="1" applyFont="1" applyFill="1" applyBorder="1"/>
    <xf numFmtId="3" fontId="7" fillId="4" borderId="9" xfId="0" applyNumberFormat="1" applyFont="1" applyFill="1" applyBorder="1"/>
    <xf numFmtId="3" fontId="5" fillId="3" borderId="11" xfId="0" applyNumberFormat="1" applyFont="1" applyFill="1" applyBorder="1"/>
    <xf numFmtId="3" fontId="5" fillId="3" borderId="5" xfId="0" applyNumberFormat="1" applyFont="1" applyFill="1" applyBorder="1"/>
    <xf numFmtId="49" fontId="4" fillId="2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vertical="center" wrapText="1"/>
    </xf>
    <xf numFmtId="3" fontId="5" fillId="5" borderId="4" xfId="0" applyNumberFormat="1" applyFont="1" applyFill="1" applyBorder="1"/>
    <xf numFmtId="2" fontId="5" fillId="5" borderId="4" xfId="0" applyNumberFormat="1" applyFont="1" applyFill="1" applyBorder="1"/>
    <xf numFmtId="3" fontId="5" fillId="5" borderId="10" xfId="0" applyNumberFormat="1" applyFont="1" applyFill="1" applyBorder="1"/>
    <xf numFmtId="3" fontId="0" fillId="5" borderId="6" xfId="0" applyNumberFormat="1" applyFill="1" applyBorder="1"/>
    <xf numFmtId="0" fontId="2" fillId="5" borderId="6" xfId="0" applyFont="1" applyFill="1" applyBorder="1" applyAlignment="1"/>
    <xf numFmtId="0" fontId="8" fillId="0" borderId="3" xfId="0" applyFont="1" applyBorder="1"/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0" fillId="0" borderId="0" xfId="0" applyFont="1"/>
    <xf numFmtId="0" fontId="5" fillId="0" borderId="6" xfId="0" applyFont="1" applyFill="1" applyBorder="1"/>
    <xf numFmtId="1" fontId="5" fillId="0" borderId="6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/>
    <xf numFmtId="3" fontId="5" fillId="0" borderId="4" xfId="0" applyNumberFormat="1" applyFont="1" applyFill="1" applyBorder="1"/>
    <xf numFmtId="3" fontId="5" fillId="0" borderId="4" xfId="1" applyNumberFormat="1" applyFont="1" applyFill="1" applyBorder="1" applyAlignment="1" applyProtection="1">
      <alignment horizontal="right" wrapText="1"/>
    </xf>
    <xf numFmtId="3" fontId="5" fillId="0" borderId="4" xfId="0" applyNumberFormat="1" applyFont="1" applyFill="1" applyBorder="1" applyAlignment="1" applyProtection="1">
      <alignment horizontal="right" wrapText="1"/>
    </xf>
    <xf numFmtId="0" fontId="5" fillId="0" borderId="0" xfId="0" applyFont="1" applyFill="1"/>
    <xf numFmtId="165" fontId="5" fillId="3" borderId="4" xfId="0" applyNumberFormat="1" applyFont="1" applyFill="1" applyBorder="1"/>
    <xf numFmtId="0" fontId="0" fillId="0" borderId="0" xfId="0" applyBorder="1"/>
    <xf numFmtId="0" fontId="5" fillId="3" borderId="0" xfId="0" applyNumberFormat="1" applyFont="1" applyFill="1" applyBorder="1"/>
    <xf numFmtId="4" fontId="5" fillId="3" borderId="0" xfId="0" applyNumberFormat="1" applyFont="1" applyFill="1" applyBorder="1"/>
    <xf numFmtId="3" fontId="5" fillId="3" borderId="6" xfId="0" applyNumberFormat="1" applyFont="1" applyFill="1" applyBorder="1" applyAlignment="1" applyProtection="1">
      <alignment horizontal="right" wrapText="1"/>
    </xf>
    <xf numFmtId="3" fontId="5" fillId="4" borderId="5" xfId="0" applyNumberFormat="1" applyFont="1" applyFill="1" applyBorder="1"/>
    <xf numFmtId="0" fontId="5" fillId="4" borderId="6" xfId="0" applyNumberFormat="1" applyFont="1" applyFill="1" applyBorder="1"/>
    <xf numFmtId="3" fontId="0" fillId="0" borderId="6" xfId="0" applyNumberFormat="1" applyBorder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5050"/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topLeftCell="C1" zoomScale="82" zoomScaleNormal="82" workbookViewId="0">
      <selection activeCell="H72" sqref="H72"/>
    </sheetView>
  </sheetViews>
  <sheetFormatPr defaultColWidth="9.140625" defaultRowHeight="15" x14ac:dyDescent="0.25"/>
  <cols>
    <col min="1" max="1" width="6.5703125" customWidth="1"/>
    <col min="2" max="2" width="12.140625" customWidth="1"/>
    <col min="3" max="3" width="68" customWidth="1"/>
    <col min="4" max="4" width="10.42578125" customWidth="1"/>
    <col min="5" max="5" width="13.140625" customWidth="1"/>
    <col min="6" max="8" width="13.42578125" customWidth="1"/>
    <col min="9" max="9" width="15.7109375" customWidth="1"/>
    <col min="10" max="10" width="14.85546875" customWidth="1"/>
    <col min="11" max="11" width="23.140625" customWidth="1"/>
    <col min="12" max="12" width="15.7109375" customWidth="1"/>
    <col min="13" max="13" width="12.7109375" customWidth="1"/>
    <col min="14" max="14" width="13.85546875" customWidth="1"/>
    <col min="15" max="19" width="7.85546875" customWidth="1"/>
    <col min="20" max="20" width="13.85546875" customWidth="1"/>
    <col min="21" max="22" width="13.28515625" customWidth="1"/>
    <col min="23" max="23" width="16.42578125" customWidth="1"/>
  </cols>
  <sheetData>
    <row r="1" spans="1:23" ht="18.75" customHeight="1" x14ac:dyDescent="0.3">
      <c r="A1" s="56"/>
      <c r="B1" s="56"/>
      <c r="C1" s="56"/>
      <c r="D1" s="56"/>
      <c r="E1" s="56"/>
      <c r="F1" s="56"/>
      <c r="G1" s="56"/>
      <c r="H1" s="56"/>
      <c r="I1" s="56"/>
    </row>
    <row r="2" spans="1:23" ht="129.75" customHeight="1" x14ac:dyDescent="0.25">
      <c r="A2" s="1" t="s">
        <v>0</v>
      </c>
      <c r="B2" s="1" t="s">
        <v>1</v>
      </c>
      <c r="C2" s="1" t="s">
        <v>111</v>
      </c>
      <c r="D2" s="1" t="s">
        <v>2</v>
      </c>
      <c r="E2" s="1" t="s">
        <v>134</v>
      </c>
      <c r="F2" s="1" t="s">
        <v>135</v>
      </c>
      <c r="G2" s="1" t="s">
        <v>146</v>
      </c>
      <c r="H2" s="1" t="s">
        <v>106</v>
      </c>
      <c r="I2" s="1" t="s">
        <v>112</v>
      </c>
      <c r="J2" s="1" t="s">
        <v>130</v>
      </c>
      <c r="K2" s="1" t="s">
        <v>131</v>
      </c>
      <c r="L2" s="1" t="s">
        <v>132</v>
      </c>
      <c r="M2" s="1" t="s">
        <v>133</v>
      </c>
      <c r="N2" s="1" t="s">
        <v>107</v>
      </c>
      <c r="O2" s="36" t="s">
        <v>3</v>
      </c>
      <c r="P2" s="36" t="s">
        <v>4</v>
      </c>
      <c r="Q2" s="36" t="s">
        <v>5</v>
      </c>
      <c r="R2" s="36" t="s">
        <v>6</v>
      </c>
      <c r="S2" s="36" t="s">
        <v>7</v>
      </c>
      <c r="T2" s="1" t="s">
        <v>113</v>
      </c>
      <c r="U2" s="1" t="s">
        <v>108</v>
      </c>
      <c r="V2" s="1" t="s">
        <v>109</v>
      </c>
      <c r="W2" s="1" t="s">
        <v>110</v>
      </c>
    </row>
    <row r="3" spans="1:23" s="35" customFormat="1" ht="24.75" customHeight="1" x14ac:dyDescent="0.2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 t="s">
        <v>136</v>
      </c>
      <c r="I3" s="2" t="s">
        <v>137</v>
      </c>
      <c r="J3" s="2">
        <v>9</v>
      </c>
      <c r="K3" s="26" t="s">
        <v>138</v>
      </c>
      <c r="L3" s="2" t="s">
        <v>139</v>
      </c>
      <c r="M3" s="2" t="s">
        <v>140</v>
      </c>
      <c r="N3" s="2" t="s">
        <v>141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 t="s">
        <v>142</v>
      </c>
      <c r="U3" s="2" t="s">
        <v>143</v>
      </c>
      <c r="V3" s="2" t="s">
        <v>144</v>
      </c>
      <c r="W3" s="2" t="s">
        <v>145</v>
      </c>
    </row>
    <row r="4" spans="1:23" s="9" customFormat="1" x14ac:dyDescent="0.25">
      <c r="A4" s="3">
        <v>1</v>
      </c>
      <c r="B4" s="28" t="s">
        <v>8</v>
      </c>
      <c r="C4" s="4" t="s">
        <v>9</v>
      </c>
      <c r="D4" s="5">
        <v>1</v>
      </c>
      <c r="E4" s="7">
        <v>968.05000000000098</v>
      </c>
      <c r="F4" s="25">
        <v>1298.4299999999898</v>
      </c>
      <c r="G4" s="53">
        <v>726.49000000000035</v>
      </c>
      <c r="H4" s="25">
        <f>SUM(E4:G4)</f>
        <v>2992.9699999999912</v>
      </c>
      <c r="I4" s="46">
        <f>H4/$H$61</f>
        <v>9.0007451777491011E-3</v>
      </c>
      <c r="J4" s="7">
        <v>47171000</v>
      </c>
      <c r="K4" s="7">
        <f>J4/4</f>
        <v>11792750</v>
      </c>
      <c r="L4" s="8">
        <f>K4*0.8</f>
        <v>9434200</v>
      </c>
      <c r="M4" s="8">
        <f t="shared" ref="M4:M60" si="0">K4*0.2</f>
        <v>2358550</v>
      </c>
      <c r="N4" s="5">
        <f>I4*$L$61</f>
        <v>12643798.588592086</v>
      </c>
      <c r="O4" s="27">
        <v>1</v>
      </c>
      <c r="P4" s="27">
        <v>1</v>
      </c>
      <c r="Q4" s="27">
        <v>1</v>
      </c>
      <c r="R4" s="27">
        <v>1</v>
      </c>
      <c r="S4" s="27">
        <v>0</v>
      </c>
      <c r="T4" s="5">
        <v>4</v>
      </c>
      <c r="U4" s="5">
        <f>0.2*T4*M4</f>
        <v>1886840</v>
      </c>
      <c r="V4" s="30">
        <f t="shared" ref="V4:V61" si="1">N4+U4</f>
        <v>14530638.588592086</v>
      </c>
      <c r="W4" s="31">
        <f>V4/K4</f>
        <v>1.232167101701646</v>
      </c>
    </row>
    <row r="5" spans="1:23" s="9" customFormat="1" x14ac:dyDescent="0.25">
      <c r="A5" s="10">
        <v>2</v>
      </c>
      <c r="B5" s="29" t="s">
        <v>10</v>
      </c>
      <c r="C5" s="11" t="s">
        <v>11</v>
      </c>
      <c r="D5" s="5">
        <v>1</v>
      </c>
      <c r="E5" s="7">
        <v>807.28000000000122</v>
      </c>
      <c r="F5" s="25">
        <v>1009.2300000000024</v>
      </c>
      <c r="G5" s="53">
        <v>513.00000000000114</v>
      </c>
      <c r="H5" s="25">
        <f t="shared" ref="H5:H60" si="2">SUM(E5:G5)</f>
        <v>2329.5100000000048</v>
      </c>
      <c r="I5" s="46">
        <f t="shared" ref="I5:I60" si="3">H5/$H$61</f>
        <v>7.0055249130523906E-3</v>
      </c>
      <c r="J5" s="12">
        <v>48248000</v>
      </c>
      <c r="K5" s="7">
        <f t="shared" ref="K5:K60" si="4">J5/4</f>
        <v>12062000</v>
      </c>
      <c r="L5" s="8">
        <f t="shared" ref="L5:L60" si="5">K5*0.8</f>
        <v>9649600</v>
      </c>
      <c r="M5" s="8">
        <f t="shared" si="0"/>
        <v>2412400</v>
      </c>
      <c r="N5" s="5">
        <f t="shared" ref="N5:N60" si="6">I5*$L$61</f>
        <v>9841012.5227153283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5">
        <v>5</v>
      </c>
      <c r="U5" s="5">
        <f t="shared" ref="U5:U60" si="7">0.2*T5*M5</f>
        <v>2412400</v>
      </c>
      <c r="V5" s="30">
        <f t="shared" si="1"/>
        <v>12253412.522715328</v>
      </c>
      <c r="W5" s="31">
        <f t="shared" ref="W5:W60" si="8">V5/K5</f>
        <v>1.0158690534501185</v>
      </c>
    </row>
    <row r="6" spans="1:23" s="9" customFormat="1" x14ac:dyDescent="0.25">
      <c r="A6" s="10">
        <v>3</v>
      </c>
      <c r="B6" s="29" t="s">
        <v>12</v>
      </c>
      <c r="C6" s="11" t="s">
        <v>13</v>
      </c>
      <c r="D6" s="5">
        <v>1</v>
      </c>
      <c r="E6" s="7">
        <v>890.26</v>
      </c>
      <c r="F6" s="25">
        <v>1213.3299999999915</v>
      </c>
      <c r="G6" s="53">
        <v>560.78000000000088</v>
      </c>
      <c r="H6" s="25">
        <f t="shared" si="2"/>
        <v>2664.3699999999926</v>
      </c>
      <c r="I6" s="46">
        <f t="shared" si="3"/>
        <v>8.0125478802792471E-3</v>
      </c>
      <c r="J6" s="12">
        <v>57557000</v>
      </c>
      <c r="K6" s="7">
        <f t="shared" si="4"/>
        <v>14389250</v>
      </c>
      <c r="L6" s="8">
        <f t="shared" si="5"/>
        <v>11511400</v>
      </c>
      <c r="M6" s="8">
        <f t="shared" si="0"/>
        <v>2877850</v>
      </c>
      <c r="N6" s="5">
        <f t="shared" si="6"/>
        <v>11255628.237331849</v>
      </c>
      <c r="O6" s="27">
        <v>0</v>
      </c>
      <c r="P6" s="27">
        <v>1</v>
      </c>
      <c r="Q6" s="27">
        <v>0</v>
      </c>
      <c r="R6" s="27">
        <v>0</v>
      </c>
      <c r="S6" s="27">
        <v>0</v>
      </c>
      <c r="T6" s="5">
        <v>1</v>
      </c>
      <c r="U6" s="5">
        <f t="shared" si="7"/>
        <v>575570</v>
      </c>
      <c r="V6" s="30">
        <f t="shared" si="1"/>
        <v>11831198.237331849</v>
      </c>
      <c r="W6" s="31">
        <f>V6/K6</f>
        <v>0.82222480235813877</v>
      </c>
    </row>
    <row r="7" spans="1:23" s="9" customFormat="1" x14ac:dyDescent="0.25">
      <c r="A7" s="10">
        <v>4</v>
      </c>
      <c r="B7" s="29" t="s">
        <v>14</v>
      </c>
      <c r="C7" s="11" t="s">
        <v>119</v>
      </c>
      <c r="D7" s="5">
        <v>1</v>
      </c>
      <c r="E7" s="7">
        <v>821.00999999999692</v>
      </c>
      <c r="F7" s="25">
        <v>934.03999999999814</v>
      </c>
      <c r="G7" s="53">
        <v>466.72999999999973</v>
      </c>
      <c r="H7" s="25">
        <f t="shared" si="2"/>
        <v>2221.7799999999947</v>
      </c>
      <c r="I7" s="46">
        <f t="shared" si="3"/>
        <v>6.6815489700930543E-3</v>
      </c>
      <c r="J7" s="12">
        <v>51897000</v>
      </c>
      <c r="K7" s="7">
        <f t="shared" si="4"/>
        <v>12974250</v>
      </c>
      <c r="L7" s="8">
        <f t="shared" si="5"/>
        <v>10379400</v>
      </c>
      <c r="M7" s="8">
        <f t="shared" si="0"/>
        <v>2594850</v>
      </c>
      <c r="N7" s="5">
        <f t="shared" si="6"/>
        <v>9385907.2520480119</v>
      </c>
      <c r="O7" s="27">
        <v>0</v>
      </c>
      <c r="P7" s="27">
        <v>1</v>
      </c>
      <c r="Q7" s="27">
        <v>1</v>
      </c>
      <c r="R7" s="27">
        <v>1</v>
      </c>
      <c r="S7" s="27">
        <v>0</v>
      </c>
      <c r="T7" s="5">
        <v>3</v>
      </c>
      <c r="U7" s="5">
        <f t="shared" si="7"/>
        <v>1556910.0000000002</v>
      </c>
      <c r="V7" s="30">
        <f t="shared" si="1"/>
        <v>10942817.252048012</v>
      </c>
      <c r="W7" s="31">
        <f t="shared" si="8"/>
        <v>0.84342580511767629</v>
      </c>
    </row>
    <row r="8" spans="1:23" s="9" customFormat="1" x14ac:dyDescent="0.25">
      <c r="A8" s="10">
        <v>5</v>
      </c>
      <c r="B8" s="29" t="s">
        <v>15</v>
      </c>
      <c r="C8" s="11" t="s">
        <v>120</v>
      </c>
      <c r="D8" s="5">
        <v>1</v>
      </c>
      <c r="E8" s="7">
        <v>329.81000000000176</v>
      </c>
      <c r="F8" s="25">
        <v>354.75000000000153</v>
      </c>
      <c r="G8" s="53">
        <v>201.22000000000043</v>
      </c>
      <c r="H8" s="25">
        <f t="shared" si="2"/>
        <v>885.78000000000384</v>
      </c>
      <c r="I8" s="46">
        <f t="shared" si="3"/>
        <v>2.6638021976654147E-3</v>
      </c>
      <c r="J8" s="12">
        <v>22440000</v>
      </c>
      <c r="K8" s="7">
        <f t="shared" si="4"/>
        <v>5610000</v>
      </c>
      <c r="L8" s="8">
        <f t="shared" si="5"/>
        <v>4488000</v>
      </c>
      <c r="M8" s="8">
        <f t="shared" si="0"/>
        <v>1122000</v>
      </c>
      <c r="N8" s="5">
        <f t="shared" si="6"/>
        <v>3741976.6699309307</v>
      </c>
      <c r="O8" s="27">
        <v>0</v>
      </c>
      <c r="P8" s="27">
        <v>1</v>
      </c>
      <c r="Q8" s="27">
        <v>1</v>
      </c>
      <c r="R8" s="27">
        <v>0</v>
      </c>
      <c r="S8" s="27">
        <v>1</v>
      </c>
      <c r="T8" s="5">
        <v>3</v>
      </c>
      <c r="U8" s="5">
        <f t="shared" si="7"/>
        <v>673200.00000000012</v>
      </c>
      <c r="V8" s="30">
        <f t="shared" si="1"/>
        <v>4415176.6699309312</v>
      </c>
      <c r="W8" s="31">
        <f t="shared" si="8"/>
        <v>0.78701901424793785</v>
      </c>
    </row>
    <row r="9" spans="1:23" s="9" customFormat="1" x14ac:dyDescent="0.25">
      <c r="A9" s="10">
        <v>6</v>
      </c>
      <c r="B9" s="29" t="s">
        <v>16</v>
      </c>
      <c r="C9" s="11" t="s">
        <v>17</v>
      </c>
      <c r="D9" s="5">
        <v>1</v>
      </c>
      <c r="E9" s="7">
        <v>536.03000000000031</v>
      </c>
      <c r="F9" s="25">
        <v>739.06</v>
      </c>
      <c r="G9" s="53">
        <v>313.68000000000006</v>
      </c>
      <c r="H9" s="25">
        <f t="shared" si="2"/>
        <v>1588.7700000000002</v>
      </c>
      <c r="I9" s="46">
        <f t="shared" si="3"/>
        <v>4.7779008530163961E-3</v>
      </c>
      <c r="J9" s="12">
        <v>30337000</v>
      </c>
      <c r="K9" s="7">
        <f t="shared" si="4"/>
        <v>7584250</v>
      </c>
      <c r="L9" s="8">
        <f t="shared" si="5"/>
        <v>6067400</v>
      </c>
      <c r="M9" s="8">
        <f t="shared" si="0"/>
        <v>1516850</v>
      </c>
      <c r="N9" s="5">
        <f t="shared" si="6"/>
        <v>6711757.1788549526</v>
      </c>
      <c r="O9" s="27">
        <v>1</v>
      </c>
      <c r="P9" s="27">
        <v>1</v>
      </c>
      <c r="Q9" s="27">
        <v>1</v>
      </c>
      <c r="R9" s="27">
        <v>1</v>
      </c>
      <c r="S9" s="27">
        <v>0</v>
      </c>
      <c r="T9" s="5">
        <v>4</v>
      </c>
      <c r="U9" s="5">
        <f t="shared" si="7"/>
        <v>1213480</v>
      </c>
      <c r="V9" s="30">
        <f t="shared" si="1"/>
        <v>7925237.1788549526</v>
      </c>
      <c r="W9" s="31">
        <f t="shared" si="8"/>
        <v>1.0449599075524874</v>
      </c>
    </row>
    <row r="10" spans="1:23" s="9" customFormat="1" x14ac:dyDescent="0.25">
      <c r="A10" s="10">
        <v>7</v>
      </c>
      <c r="B10" s="29" t="s">
        <v>18</v>
      </c>
      <c r="C10" s="11" t="s">
        <v>19</v>
      </c>
      <c r="D10" s="5">
        <v>1</v>
      </c>
      <c r="E10" s="7">
        <v>727.13999999999828</v>
      </c>
      <c r="F10" s="25">
        <v>1192.5500000000027</v>
      </c>
      <c r="G10" s="53">
        <v>687.12999999999852</v>
      </c>
      <c r="H10" s="25">
        <f t="shared" si="2"/>
        <v>2606.8199999999997</v>
      </c>
      <c r="I10" s="46">
        <f t="shared" si="3"/>
        <v>7.8394780249250676E-3</v>
      </c>
      <c r="J10" s="12">
        <v>58288000</v>
      </c>
      <c r="K10" s="7">
        <f t="shared" si="4"/>
        <v>14572000</v>
      </c>
      <c r="L10" s="8">
        <f t="shared" si="5"/>
        <v>11657600</v>
      </c>
      <c r="M10" s="8">
        <f t="shared" si="0"/>
        <v>2914400</v>
      </c>
      <c r="N10" s="5">
        <f t="shared" si="6"/>
        <v>11012508.323409094</v>
      </c>
      <c r="O10" s="27">
        <v>1</v>
      </c>
      <c r="P10" s="27">
        <v>0</v>
      </c>
      <c r="Q10" s="27">
        <v>1</v>
      </c>
      <c r="R10" s="27">
        <v>0</v>
      </c>
      <c r="S10" s="27">
        <v>0</v>
      </c>
      <c r="T10" s="5">
        <v>2</v>
      </c>
      <c r="U10" s="5">
        <f t="shared" si="7"/>
        <v>1165760</v>
      </c>
      <c r="V10" s="30">
        <f t="shared" si="1"/>
        <v>12178268.323409094</v>
      </c>
      <c r="W10" s="31">
        <f t="shared" si="8"/>
        <v>0.83573073863636382</v>
      </c>
    </row>
    <row r="11" spans="1:23" s="9" customFormat="1" x14ac:dyDescent="0.25">
      <c r="A11" s="10">
        <v>8</v>
      </c>
      <c r="B11" s="29" t="s">
        <v>20</v>
      </c>
      <c r="C11" s="11" t="s">
        <v>21</v>
      </c>
      <c r="D11" s="5">
        <v>1</v>
      </c>
      <c r="E11" s="7">
        <v>572.0600000000004</v>
      </c>
      <c r="F11" s="25">
        <v>704.85999999999785</v>
      </c>
      <c r="G11" s="53">
        <v>333.41000000000054</v>
      </c>
      <c r="H11" s="25">
        <f t="shared" si="2"/>
        <v>1610.3299999999988</v>
      </c>
      <c r="I11" s="46">
        <f t="shared" si="3"/>
        <v>4.8427381437450897E-3</v>
      </c>
      <c r="J11" s="12">
        <v>31644000</v>
      </c>
      <c r="K11" s="7">
        <f t="shared" si="4"/>
        <v>7911000</v>
      </c>
      <c r="L11" s="8">
        <f t="shared" si="5"/>
        <v>6328800</v>
      </c>
      <c r="M11" s="8">
        <f t="shared" si="0"/>
        <v>1582200</v>
      </c>
      <c r="N11" s="5">
        <f t="shared" si="6"/>
        <v>6802837.3759735432</v>
      </c>
      <c r="O11" s="27">
        <v>1</v>
      </c>
      <c r="P11" s="27">
        <v>0</v>
      </c>
      <c r="Q11" s="27">
        <v>1</v>
      </c>
      <c r="R11" s="27">
        <v>0</v>
      </c>
      <c r="S11" s="27">
        <v>1</v>
      </c>
      <c r="T11" s="5">
        <v>3</v>
      </c>
      <c r="U11" s="5">
        <f t="shared" si="7"/>
        <v>949320.00000000012</v>
      </c>
      <c r="V11" s="30">
        <f t="shared" si="1"/>
        <v>7752157.3759735432</v>
      </c>
      <c r="W11" s="31">
        <f t="shared" si="8"/>
        <v>0.97992129641935821</v>
      </c>
    </row>
    <row r="12" spans="1:23" s="9" customFormat="1" x14ac:dyDescent="0.25">
      <c r="A12" s="10">
        <v>9</v>
      </c>
      <c r="B12" s="29" t="s">
        <v>22</v>
      </c>
      <c r="C12" s="11" t="s">
        <v>23</v>
      </c>
      <c r="D12" s="5">
        <v>1</v>
      </c>
      <c r="E12" s="7">
        <v>425.34</v>
      </c>
      <c r="F12" s="25">
        <v>489.73999999999984</v>
      </c>
      <c r="G12" s="53">
        <v>228.94000000000003</v>
      </c>
      <c r="H12" s="25">
        <f t="shared" si="2"/>
        <v>1144.0199999999998</v>
      </c>
      <c r="I12" s="46">
        <f t="shared" si="3"/>
        <v>3.4404061845753732E-3</v>
      </c>
      <c r="J12" s="12">
        <v>29009000</v>
      </c>
      <c r="K12" s="7">
        <f t="shared" si="4"/>
        <v>7252250</v>
      </c>
      <c r="L12" s="8">
        <f t="shared" si="5"/>
        <v>5801800</v>
      </c>
      <c r="M12" s="8">
        <f t="shared" si="0"/>
        <v>1450450</v>
      </c>
      <c r="N12" s="5">
        <f t="shared" si="6"/>
        <v>4832911.2758634929</v>
      </c>
      <c r="O12" s="27">
        <v>0</v>
      </c>
      <c r="P12" s="27">
        <v>0</v>
      </c>
      <c r="Q12" s="27">
        <v>0</v>
      </c>
      <c r="R12" s="27">
        <v>1</v>
      </c>
      <c r="S12" s="27">
        <v>0</v>
      </c>
      <c r="T12" s="5">
        <v>1</v>
      </c>
      <c r="U12" s="5">
        <f t="shared" si="7"/>
        <v>290090</v>
      </c>
      <c r="V12" s="30">
        <f t="shared" si="1"/>
        <v>5123001.2758634929</v>
      </c>
      <c r="W12" s="31">
        <f t="shared" si="8"/>
        <v>0.7064016375419343</v>
      </c>
    </row>
    <row r="13" spans="1:23" s="9" customFormat="1" x14ac:dyDescent="0.25">
      <c r="A13" s="10">
        <v>10</v>
      </c>
      <c r="B13" s="29" t="s">
        <v>24</v>
      </c>
      <c r="C13" s="11" t="s">
        <v>25</v>
      </c>
      <c r="D13" s="5">
        <v>1</v>
      </c>
      <c r="E13" s="7">
        <v>135.36999999999989</v>
      </c>
      <c r="F13" s="25">
        <v>143.77000000000001</v>
      </c>
      <c r="G13" s="53">
        <v>65.569999999999979</v>
      </c>
      <c r="H13" s="25">
        <f t="shared" si="2"/>
        <v>344.70999999999987</v>
      </c>
      <c r="I13" s="46">
        <f t="shared" si="3"/>
        <v>1.0366448277870813E-3</v>
      </c>
      <c r="J13" s="12">
        <v>7064000</v>
      </c>
      <c r="K13" s="7">
        <f t="shared" si="4"/>
        <v>1766000</v>
      </c>
      <c r="L13" s="8">
        <f t="shared" si="5"/>
        <v>1412800</v>
      </c>
      <c r="M13" s="8">
        <f t="shared" si="0"/>
        <v>353200</v>
      </c>
      <c r="N13" s="5">
        <f t="shared" si="6"/>
        <v>1456227.0291628679</v>
      </c>
      <c r="O13" s="27">
        <v>0</v>
      </c>
      <c r="P13" s="27">
        <v>0</v>
      </c>
      <c r="Q13" s="27">
        <v>0</v>
      </c>
      <c r="R13" s="27">
        <v>0</v>
      </c>
      <c r="S13" s="27">
        <v>1</v>
      </c>
      <c r="T13" s="5">
        <v>1</v>
      </c>
      <c r="U13" s="5">
        <f t="shared" si="7"/>
        <v>70640</v>
      </c>
      <c r="V13" s="30">
        <f t="shared" si="1"/>
        <v>1526867.0291628679</v>
      </c>
      <c r="W13" s="31">
        <f t="shared" si="8"/>
        <v>0.8645906167400158</v>
      </c>
    </row>
    <row r="14" spans="1:23" s="9" customFormat="1" x14ac:dyDescent="0.25">
      <c r="A14" s="10">
        <v>11</v>
      </c>
      <c r="B14" s="29" t="s">
        <v>26</v>
      </c>
      <c r="C14" s="11" t="s">
        <v>27</v>
      </c>
      <c r="D14" s="5">
        <v>1</v>
      </c>
      <c r="E14" s="7">
        <v>782.11000000000138</v>
      </c>
      <c r="F14" s="25">
        <v>1070.0700000000013</v>
      </c>
      <c r="G14" s="53">
        <v>562.46000000000015</v>
      </c>
      <c r="H14" s="25">
        <f t="shared" si="2"/>
        <v>2414.6400000000026</v>
      </c>
      <c r="I14" s="46">
        <f t="shared" si="3"/>
        <v>7.2615359779751136E-3</v>
      </c>
      <c r="J14" s="12">
        <v>54740000</v>
      </c>
      <c r="K14" s="7">
        <f t="shared" si="4"/>
        <v>13685000</v>
      </c>
      <c r="L14" s="8">
        <f t="shared" si="5"/>
        <v>10948000</v>
      </c>
      <c r="M14" s="8">
        <f t="shared" si="0"/>
        <v>2737000</v>
      </c>
      <c r="N14" s="5">
        <f t="shared" si="6"/>
        <v>10200644.117367737</v>
      </c>
      <c r="O14" s="27">
        <v>1</v>
      </c>
      <c r="P14" s="27">
        <v>1</v>
      </c>
      <c r="Q14" s="27">
        <v>1</v>
      </c>
      <c r="R14" s="27">
        <v>1</v>
      </c>
      <c r="S14" s="27">
        <v>0</v>
      </c>
      <c r="T14" s="5">
        <v>4</v>
      </c>
      <c r="U14" s="5">
        <f t="shared" si="7"/>
        <v>2189600</v>
      </c>
      <c r="V14" s="30">
        <f t="shared" si="1"/>
        <v>12390244.117367737</v>
      </c>
      <c r="W14" s="31">
        <f t="shared" si="8"/>
        <v>0.90538868230673997</v>
      </c>
    </row>
    <row r="15" spans="1:23" s="9" customFormat="1" x14ac:dyDescent="0.25">
      <c r="A15" s="10">
        <v>12</v>
      </c>
      <c r="B15" s="29" t="s">
        <v>28</v>
      </c>
      <c r="C15" s="11" t="s">
        <v>29</v>
      </c>
      <c r="D15" s="5">
        <v>1</v>
      </c>
      <c r="E15" s="7">
        <v>324.70999999999981</v>
      </c>
      <c r="F15" s="25">
        <v>347.59999999999945</v>
      </c>
      <c r="G15" s="53">
        <v>166.02999999999992</v>
      </c>
      <c r="H15" s="25">
        <f t="shared" si="2"/>
        <v>838.33999999999924</v>
      </c>
      <c r="I15" s="46">
        <f t="shared" si="3"/>
        <v>2.5211360996983587E-3</v>
      </c>
      <c r="J15" s="12">
        <v>22156000</v>
      </c>
      <c r="K15" s="7">
        <f t="shared" si="4"/>
        <v>5539000</v>
      </c>
      <c r="L15" s="8">
        <f t="shared" si="5"/>
        <v>4431200</v>
      </c>
      <c r="M15" s="8">
        <f t="shared" si="0"/>
        <v>1107800</v>
      </c>
      <c r="N15" s="5">
        <f t="shared" si="6"/>
        <v>3541566.4402784891</v>
      </c>
      <c r="O15" s="27">
        <v>1</v>
      </c>
      <c r="P15" s="27">
        <v>1</v>
      </c>
      <c r="Q15" s="27">
        <v>1</v>
      </c>
      <c r="R15" s="27">
        <v>0</v>
      </c>
      <c r="S15" s="27">
        <v>0</v>
      </c>
      <c r="T15" s="5">
        <v>3</v>
      </c>
      <c r="U15" s="5">
        <f t="shared" si="7"/>
        <v>664680.00000000012</v>
      </c>
      <c r="V15" s="30">
        <f t="shared" si="1"/>
        <v>4206246.4402784891</v>
      </c>
      <c r="W15" s="31">
        <f t="shared" si="8"/>
        <v>0.75938733350396992</v>
      </c>
    </row>
    <row r="16" spans="1:23" s="9" customFormat="1" x14ac:dyDescent="0.25">
      <c r="A16" s="10">
        <v>13</v>
      </c>
      <c r="B16" s="29" t="s">
        <v>30</v>
      </c>
      <c r="C16" s="11" t="s">
        <v>31</v>
      </c>
      <c r="D16" s="5">
        <v>1</v>
      </c>
      <c r="E16" s="7">
        <v>568.06000000000006</v>
      </c>
      <c r="F16" s="25">
        <v>642.56999999999925</v>
      </c>
      <c r="G16" s="53">
        <v>316.20999999999975</v>
      </c>
      <c r="H16" s="25">
        <f t="shared" si="2"/>
        <v>1526.839999999999</v>
      </c>
      <c r="I16" s="46">
        <f t="shared" si="3"/>
        <v>4.5916590434232447E-3</v>
      </c>
      <c r="J16" s="12">
        <v>30300000</v>
      </c>
      <c r="K16" s="7">
        <f t="shared" si="4"/>
        <v>7575000</v>
      </c>
      <c r="L16" s="8">
        <f t="shared" si="5"/>
        <v>6060000</v>
      </c>
      <c r="M16" s="8">
        <f t="shared" si="0"/>
        <v>1515000</v>
      </c>
      <c r="N16" s="5">
        <f t="shared" si="6"/>
        <v>6450133.9595806114</v>
      </c>
      <c r="O16" s="27">
        <v>0</v>
      </c>
      <c r="P16" s="27">
        <v>0</v>
      </c>
      <c r="Q16" s="27">
        <v>1</v>
      </c>
      <c r="R16" s="27">
        <v>1</v>
      </c>
      <c r="S16" s="27">
        <v>0</v>
      </c>
      <c r="T16" s="5">
        <v>2</v>
      </c>
      <c r="U16" s="5">
        <f t="shared" si="7"/>
        <v>606000</v>
      </c>
      <c r="V16" s="30">
        <f t="shared" si="1"/>
        <v>7056133.9595806114</v>
      </c>
      <c r="W16" s="31">
        <f t="shared" si="8"/>
        <v>0.93150283294793546</v>
      </c>
    </row>
    <row r="17" spans="1:23" s="9" customFormat="1" x14ac:dyDescent="0.25">
      <c r="A17" s="10">
        <v>14</v>
      </c>
      <c r="B17" s="29" t="s">
        <v>32</v>
      </c>
      <c r="C17" s="11" t="s">
        <v>33</v>
      </c>
      <c r="D17" s="5">
        <v>1</v>
      </c>
      <c r="E17" s="7">
        <v>439.23999999999938</v>
      </c>
      <c r="F17" s="25">
        <v>612.58000000000027</v>
      </c>
      <c r="G17" s="53">
        <v>279.0200000000001</v>
      </c>
      <c r="H17" s="25">
        <f t="shared" si="2"/>
        <v>1330.8399999999997</v>
      </c>
      <c r="I17" s="46">
        <f t="shared" si="3"/>
        <v>4.0022291277078108E-3</v>
      </c>
      <c r="J17" s="12">
        <v>23691000</v>
      </c>
      <c r="K17" s="7">
        <f t="shared" si="4"/>
        <v>5922750</v>
      </c>
      <c r="L17" s="8">
        <f t="shared" si="5"/>
        <v>4738200</v>
      </c>
      <c r="M17" s="8">
        <f t="shared" si="0"/>
        <v>1184550</v>
      </c>
      <c r="N17" s="5">
        <f t="shared" si="6"/>
        <v>5622132.167593373</v>
      </c>
      <c r="O17" s="27">
        <v>0</v>
      </c>
      <c r="P17" s="27">
        <v>0</v>
      </c>
      <c r="Q17" s="27">
        <v>1</v>
      </c>
      <c r="R17" s="27">
        <v>1</v>
      </c>
      <c r="S17" s="27">
        <v>1</v>
      </c>
      <c r="T17" s="5">
        <v>3</v>
      </c>
      <c r="U17" s="5">
        <f t="shared" si="7"/>
        <v>710730.00000000012</v>
      </c>
      <c r="V17" s="30">
        <f t="shared" si="1"/>
        <v>6332862.167593373</v>
      </c>
      <c r="W17" s="31">
        <f t="shared" si="8"/>
        <v>1.0692435384902914</v>
      </c>
    </row>
    <row r="18" spans="1:23" s="9" customFormat="1" x14ac:dyDescent="0.25">
      <c r="A18" s="10">
        <v>15</v>
      </c>
      <c r="B18" s="29" t="s">
        <v>34</v>
      </c>
      <c r="C18" s="11" t="s">
        <v>35</v>
      </c>
      <c r="D18" s="5">
        <v>1</v>
      </c>
      <c r="E18" s="7">
        <v>1003.7999999999988</v>
      </c>
      <c r="F18" s="25">
        <v>1215.0500000000015</v>
      </c>
      <c r="G18" s="53">
        <v>601.07000000000016</v>
      </c>
      <c r="H18" s="25">
        <f t="shared" si="2"/>
        <v>2819.9200000000005</v>
      </c>
      <c r="I18" s="46">
        <f t="shared" si="3"/>
        <v>8.48033269349119E-3</v>
      </c>
      <c r="J18" s="12">
        <v>54470000</v>
      </c>
      <c r="K18" s="7">
        <f t="shared" si="4"/>
        <v>13617500</v>
      </c>
      <c r="L18" s="8">
        <f t="shared" si="5"/>
        <v>10894000</v>
      </c>
      <c r="M18" s="8">
        <f t="shared" si="0"/>
        <v>2723500</v>
      </c>
      <c r="N18" s="5">
        <f t="shared" si="6"/>
        <v>11912749.047248287</v>
      </c>
      <c r="O18" s="27">
        <v>1</v>
      </c>
      <c r="P18" s="27">
        <v>1</v>
      </c>
      <c r="Q18" s="27">
        <v>0</v>
      </c>
      <c r="R18" s="27">
        <v>0</v>
      </c>
      <c r="S18" s="27">
        <v>1</v>
      </c>
      <c r="T18" s="5">
        <v>3</v>
      </c>
      <c r="U18" s="5">
        <f t="shared" si="7"/>
        <v>1634100.0000000002</v>
      </c>
      <c r="V18" s="30">
        <f t="shared" si="1"/>
        <v>13546849.047248287</v>
      </c>
      <c r="W18" s="31">
        <f t="shared" si="8"/>
        <v>0.99481175305660274</v>
      </c>
    </row>
    <row r="19" spans="1:23" s="9" customFormat="1" x14ac:dyDescent="0.25">
      <c r="A19" s="10">
        <v>16</v>
      </c>
      <c r="B19" s="29" t="s">
        <v>36</v>
      </c>
      <c r="C19" s="11" t="s">
        <v>37</v>
      </c>
      <c r="D19" s="5">
        <v>1</v>
      </c>
      <c r="E19" s="7">
        <v>1021.4600000000004</v>
      </c>
      <c r="F19" s="25">
        <v>1282.5299999999975</v>
      </c>
      <c r="G19" s="53">
        <v>622.20999999999924</v>
      </c>
      <c r="H19" s="25">
        <f t="shared" si="2"/>
        <v>2926.1999999999971</v>
      </c>
      <c r="I19" s="46">
        <f t="shared" si="3"/>
        <v>8.7999480579923853E-3</v>
      </c>
      <c r="J19" s="12">
        <v>57607000</v>
      </c>
      <c r="K19" s="7">
        <f t="shared" si="4"/>
        <v>14401750</v>
      </c>
      <c r="L19" s="8">
        <f t="shared" si="5"/>
        <v>11521400</v>
      </c>
      <c r="M19" s="8">
        <f t="shared" si="0"/>
        <v>2880350</v>
      </c>
      <c r="N19" s="5">
        <f t="shared" si="6"/>
        <v>12361728.794454414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5">
        <v>5</v>
      </c>
      <c r="U19" s="5">
        <f t="shared" si="7"/>
        <v>2880350</v>
      </c>
      <c r="V19" s="30">
        <f t="shared" si="1"/>
        <v>15242078.794454414</v>
      </c>
      <c r="W19" s="31">
        <f t="shared" si="8"/>
        <v>1.0583490752481062</v>
      </c>
    </row>
    <row r="20" spans="1:23" s="9" customFormat="1" x14ac:dyDescent="0.25">
      <c r="A20" s="10">
        <v>17</v>
      </c>
      <c r="B20" s="29" t="s">
        <v>38</v>
      </c>
      <c r="C20" s="11" t="s">
        <v>39</v>
      </c>
      <c r="D20" s="5">
        <v>1</v>
      </c>
      <c r="E20" s="7">
        <v>217.76999999999978</v>
      </c>
      <c r="F20" s="25">
        <v>266.8399999999998</v>
      </c>
      <c r="G20" s="53">
        <v>170.51</v>
      </c>
      <c r="H20" s="25">
        <f t="shared" si="2"/>
        <v>655.11999999999955</v>
      </c>
      <c r="I20" s="46">
        <f t="shared" si="3"/>
        <v>1.9701394203239606E-3</v>
      </c>
      <c r="J20" s="12">
        <v>17396000</v>
      </c>
      <c r="K20" s="7">
        <f t="shared" si="4"/>
        <v>4349000</v>
      </c>
      <c r="L20" s="8">
        <f t="shared" si="5"/>
        <v>3479200</v>
      </c>
      <c r="M20" s="8">
        <f t="shared" si="0"/>
        <v>869800</v>
      </c>
      <c r="N20" s="5">
        <f t="shared" si="6"/>
        <v>2767553.7447279678</v>
      </c>
      <c r="O20" s="27">
        <v>1</v>
      </c>
      <c r="P20" s="27">
        <v>0</v>
      </c>
      <c r="Q20" s="27">
        <v>1</v>
      </c>
      <c r="R20" s="27">
        <v>0</v>
      </c>
      <c r="S20" s="27">
        <v>1</v>
      </c>
      <c r="T20" s="5">
        <v>3</v>
      </c>
      <c r="U20" s="5">
        <f t="shared" si="7"/>
        <v>521880.00000000006</v>
      </c>
      <c r="V20" s="30">
        <f t="shared" si="1"/>
        <v>3289433.7447279678</v>
      </c>
      <c r="W20" s="31">
        <f t="shared" si="8"/>
        <v>0.75636554259093303</v>
      </c>
    </row>
    <row r="21" spans="1:23" s="9" customFormat="1" x14ac:dyDescent="0.25">
      <c r="A21" s="10">
        <v>18</v>
      </c>
      <c r="B21" s="29" t="s">
        <v>40</v>
      </c>
      <c r="C21" s="11" t="s">
        <v>41</v>
      </c>
      <c r="D21" s="5">
        <v>1</v>
      </c>
      <c r="E21" s="7">
        <v>858.89999999999975</v>
      </c>
      <c r="F21" s="25">
        <v>993.71999999999969</v>
      </c>
      <c r="G21" s="53">
        <v>531.14000000000078</v>
      </c>
      <c r="H21" s="25">
        <f t="shared" si="2"/>
        <v>2383.7600000000002</v>
      </c>
      <c r="I21" s="46">
        <f t="shared" si="3"/>
        <v>7.1686706932950423E-3</v>
      </c>
      <c r="J21" s="12">
        <v>35626000</v>
      </c>
      <c r="K21" s="7">
        <f t="shared" si="4"/>
        <v>8906500</v>
      </c>
      <c r="L21" s="8">
        <f t="shared" si="5"/>
        <v>7125200</v>
      </c>
      <c r="M21" s="8">
        <f t="shared" si="0"/>
        <v>1781300</v>
      </c>
      <c r="N21" s="5">
        <f t="shared" si="6"/>
        <v>10070191.59014035</v>
      </c>
      <c r="O21" s="27">
        <v>1</v>
      </c>
      <c r="P21" s="27">
        <v>1</v>
      </c>
      <c r="Q21" s="27">
        <v>0</v>
      </c>
      <c r="R21" s="27">
        <v>1</v>
      </c>
      <c r="S21" s="27">
        <v>1</v>
      </c>
      <c r="T21" s="5">
        <v>4</v>
      </c>
      <c r="U21" s="5">
        <f t="shared" si="7"/>
        <v>1425040</v>
      </c>
      <c r="V21" s="30">
        <f t="shared" si="1"/>
        <v>11495231.59014035</v>
      </c>
      <c r="W21" s="31">
        <f t="shared" si="8"/>
        <v>1.2906564408174199</v>
      </c>
    </row>
    <row r="22" spans="1:23" s="9" customFormat="1" x14ac:dyDescent="0.25">
      <c r="A22" s="10">
        <v>19</v>
      </c>
      <c r="B22" s="29" t="s">
        <v>42</v>
      </c>
      <c r="C22" s="11" t="s">
        <v>129</v>
      </c>
      <c r="D22" s="5">
        <v>1</v>
      </c>
      <c r="E22" s="7">
        <v>473.4599999999985</v>
      </c>
      <c r="F22" s="25">
        <v>519.50999999999908</v>
      </c>
      <c r="G22" s="53">
        <v>271.82000000000011</v>
      </c>
      <c r="H22" s="25">
        <f t="shared" si="2"/>
        <v>1264.7899999999977</v>
      </c>
      <c r="I22" s="46">
        <f t="shared" si="3"/>
        <v>3.8035972607026792E-3</v>
      </c>
      <c r="J22" s="12">
        <v>24361000</v>
      </c>
      <c r="K22" s="7">
        <f t="shared" si="4"/>
        <v>6090250</v>
      </c>
      <c r="L22" s="8">
        <f t="shared" si="5"/>
        <v>4872200</v>
      </c>
      <c r="M22" s="8">
        <f t="shared" si="0"/>
        <v>1218050</v>
      </c>
      <c r="N22" s="5">
        <f t="shared" si="6"/>
        <v>5343104.0126915406</v>
      </c>
      <c r="O22" s="27">
        <v>1</v>
      </c>
      <c r="P22" s="27">
        <v>0</v>
      </c>
      <c r="Q22" s="27">
        <v>1</v>
      </c>
      <c r="R22" s="27">
        <v>0</v>
      </c>
      <c r="S22" s="27">
        <v>0</v>
      </c>
      <c r="T22" s="5">
        <v>2</v>
      </c>
      <c r="U22" s="5">
        <f t="shared" si="7"/>
        <v>487220</v>
      </c>
      <c r="V22" s="30">
        <f t="shared" si="1"/>
        <v>5830324.0126915406</v>
      </c>
      <c r="W22" s="31">
        <f t="shared" si="8"/>
        <v>0.95732096591955018</v>
      </c>
    </row>
    <row r="23" spans="1:23" s="45" customFormat="1" x14ac:dyDescent="0.25">
      <c r="A23" s="39">
        <v>20</v>
      </c>
      <c r="B23" s="40" t="s">
        <v>43</v>
      </c>
      <c r="C23" s="41" t="s">
        <v>44</v>
      </c>
      <c r="D23" s="42">
        <v>2</v>
      </c>
      <c r="E23" s="7">
        <v>2498.4700000000034</v>
      </c>
      <c r="F23" s="25">
        <v>2940.6500000000019</v>
      </c>
      <c r="G23" s="53">
        <v>1496.4600000000055</v>
      </c>
      <c r="H23" s="25">
        <f t="shared" si="2"/>
        <v>6935.5800000000108</v>
      </c>
      <c r="I23" s="46">
        <f t="shared" si="3"/>
        <v>2.0857338443049343E-2</v>
      </c>
      <c r="J23" s="50">
        <v>114430000</v>
      </c>
      <c r="K23" s="43">
        <f t="shared" si="4"/>
        <v>28607500</v>
      </c>
      <c r="L23" s="44">
        <f t="shared" si="5"/>
        <v>22886000</v>
      </c>
      <c r="M23" s="44">
        <f t="shared" si="0"/>
        <v>5721500</v>
      </c>
      <c r="N23" s="42">
        <f t="shared" si="6"/>
        <v>29299350.349341255</v>
      </c>
      <c r="O23" s="27">
        <v>0</v>
      </c>
      <c r="P23" s="27">
        <v>0</v>
      </c>
      <c r="Q23" s="27">
        <v>0</v>
      </c>
      <c r="R23" s="27">
        <v>1</v>
      </c>
      <c r="S23" s="27">
        <v>1</v>
      </c>
      <c r="T23" s="5">
        <v>2</v>
      </c>
      <c r="U23" s="5">
        <f t="shared" si="7"/>
        <v>2288600</v>
      </c>
      <c r="V23" s="30">
        <f t="shared" si="1"/>
        <v>31587950.349341255</v>
      </c>
      <c r="W23" s="31">
        <f t="shared" si="8"/>
        <v>1.1041842296370272</v>
      </c>
    </row>
    <row r="24" spans="1:23" s="45" customFormat="1" x14ac:dyDescent="0.25">
      <c r="A24" s="39">
        <v>21</v>
      </c>
      <c r="B24" s="40" t="s">
        <v>45</v>
      </c>
      <c r="C24" s="41" t="s">
        <v>46</v>
      </c>
      <c r="D24" s="42">
        <v>2</v>
      </c>
      <c r="E24" s="7">
        <v>2785.8999999998841</v>
      </c>
      <c r="F24" s="25">
        <v>2808.1699999999023</v>
      </c>
      <c r="G24" s="53">
        <v>1533.1399999999765</v>
      </c>
      <c r="H24" s="25">
        <f t="shared" si="2"/>
        <v>7127.2099999997636</v>
      </c>
      <c r="I24" s="46">
        <f t="shared" si="3"/>
        <v>2.1433626477479973E-2</v>
      </c>
      <c r="J24" s="12">
        <v>108237000</v>
      </c>
      <c r="K24" s="43">
        <f t="shared" si="4"/>
        <v>27059250</v>
      </c>
      <c r="L24" s="44">
        <f t="shared" si="5"/>
        <v>21647400</v>
      </c>
      <c r="M24" s="44">
        <f t="shared" si="0"/>
        <v>5411850</v>
      </c>
      <c r="N24" s="42">
        <f t="shared" si="6"/>
        <v>30108891.080965288</v>
      </c>
      <c r="O24" s="27">
        <v>0</v>
      </c>
      <c r="P24" s="27">
        <v>1</v>
      </c>
      <c r="Q24" s="27">
        <v>1</v>
      </c>
      <c r="R24" s="27">
        <v>0</v>
      </c>
      <c r="S24" s="27">
        <v>1</v>
      </c>
      <c r="T24" s="5">
        <v>3</v>
      </c>
      <c r="U24" s="5">
        <f t="shared" si="7"/>
        <v>3247110.0000000005</v>
      </c>
      <c r="V24" s="30">
        <f t="shared" si="1"/>
        <v>33356001.080965288</v>
      </c>
      <c r="W24" s="31">
        <f t="shared" si="8"/>
        <v>1.2327023506181911</v>
      </c>
    </row>
    <row r="25" spans="1:23" s="45" customFormat="1" x14ac:dyDescent="0.25">
      <c r="A25" s="39">
        <v>22</v>
      </c>
      <c r="B25" s="40" t="s">
        <v>47</v>
      </c>
      <c r="C25" s="41" t="s">
        <v>48</v>
      </c>
      <c r="D25" s="42">
        <v>2</v>
      </c>
      <c r="E25" s="7">
        <v>2219.6800000000067</v>
      </c>
      <c r="F25" s="25">
        <v>2911.6200000000099</v>
      </c>
      <c r="G25" s="53">
        <v>1466.0000000000032</v>
      </c>
      <c r="H25" s="25">
        <f t="shared" si="2"/>
        <v>6597.3000000000193</v>
      </c>
      <c r="I25" s="46">
        <f t="shared" si="3"/>
        <v>1.984003052525234E-2</v>
      </c>
      <c r="J25" s="12">
        <v>111306000</v>
      </c>
      <c r="K25" s="43">
        <f t="shared" si="4"/>
        <v>27826500</v>
      </c>
      <c r="L25" s="44">
        <f t="shared" si="5"/>
        <v>22261200</v>
      </c>
      <c r="M25" s="44">
        <f t="shared" si="0"/>
        <v>5565300</v>
      </c>
      <c r="N25" s="42">
        <f t="shared" si="6"/>
        <v>27870286.848354328</v>
      </c>
      <c r="O25" s="27">
        <v>1</v>
      </c>
      <c r="P25" s="27">
        <v>0</v>
      </c>
      <c r="Q25" s="27">
        <v>0</v>
      </c>
      <c r="R25" s="27">
        <v>1</v>
      </c>
      <c r="S25" s="27">
        <v>1</v>
      </c>
      <c r="T25" s="5">
        <v>3</v>
      </c>
      <c r="U25" s="5">
        <f t="shared" si="7"/>
        <v>3339180.0000000005</v>
      </c>
      <c r="V25" s="30">
        <f t="shared" si="1"/>
        <v>31209466.848354328</v>
      </c>
      <c r="W25" s="31">
        <f t="shared" si="8"/>
        <v>1.1215735665051059</v>
      </c>
    </row>
    <row r="26" spans="1:23" s="45" customFormat="1" x14ac:dyDescent="0.25">
      <c r="A26" s="39">
        <v>23</v>
      </c>
      <c r="B26" s="40" t="s">
        <v>49</v>
      </c>
      <c r="C26" s="41" t="s">
        <v>50</v>
      </c>
      <c r="D26" s="42">
        <v>2</v>
      </c>
      <c r="E26" s="7">
        <v>1859.4899999999482</v>
      </c>
      <c r="F26" s="25">
        <v>2649.379999999931</v>
      </c>
      <c r="G26" s="53">
        <v>1443.6699999999826</v>
      </c>
      <c r="H26" s="25">
        <f t="shared" si="2"/>
        <v>5952.5399999998617</v>
      </c>
      <c r="I26" s="46">
        <f t="shared" si="3"/>
        <v>1.7901046686187149E-2</v>
      </c>
      <c r="J26" s="12">
        <v>91745000</v>
      </c>
      <c r="K26" s="43">
        <f t="shared" si="4"/>
        <v>22936250</v>
      </c>
      <c r="L26" s="44">
        <f t="shared" si="5"/>
        <v>18349000</v>
      </c>
      <c r="M26" s="44">
        <f t="shared" si="0"/>
        <v>4587250</v>
      </c>
      <c r="N26" s="42">
        <f t="shared" si="6"/>
        <v>25146498.912630733</v>
      </c>
      <c r="O26" s="27">
        <v>0</v>
      </c>
      <c r="P26" s="27">
        <v>1</v>
      </c>
      <c r="Q26" s="27">
        <v>1</v>
      </c>
      <c r="R26" s="27">
        <v>1</v>
      </c>
      <c r="S26" s="27">
        <v>1</v>
      </c>
      <c r="T26" s="5">
        <v>4</v>
      </c>
      <c r="U26" s="5">
        <f t="shared" si="7"/>
        <v>3669800</v>
      </c>
      <c r="V26" s="30">
        <f t="shared" si="1"/>
        <v>28816298.912630733</v>
      </c>
      <c r="W26" s="31">
        <f t="shared" si="8"/>
        <v>1.2563648771107192</v>
      </c>
    </row>
    <row r="27" spans="1:23" s="45" customFormat="1" x14ac:dyDescent="0.25">
      <c r="A27" s="39">
        <v>24</v>
      </c>
      <c r="B27" s="40" t="s">
        <v>51</v>
      </c>
      <c r="C27" s="41" t="s">
        <v>52</v>
      </c>
      <c r="D27" s="42">
        <v>2</v>
      </c>
      <c r="E27" s="7">
        <v>1812.4799999999984</v>
      </c>
      <c r="F27" s="25">
        <v>2648.2599999999952</v>
      </c>
      <c r="G27" s="53">
        <v>1312.7599999999995</v>
      </c>
      <c r="H27" s="25">
        <f t="shared" si="2"/>
        <v>5773.4999999999927</v>
      </c>
      <c r="I27" s="46">
        <f t="shared" si="3"/>
        <v>1.7362620501954421E-2</v>
      </c>
      <c r="J27" s="12">
        <v>101231000</v>
      </c>
      <c r="K27" s="43">
        <f t="shared" si="4"/>
        <v>25307750</v>
      </c>
      <c r="L27" s="44">
        <f t="shared" si="5"/>
        <v>20246200</v>
      </c>
      <c r="M27" s="44">
        <f t="shared" si="0"/>
        <v>5061550</v>
      </c>
      <c r="N27" s="42">
        <f t="shared" si="6"/>
        <v>24390144.622644573</v>
      </c>
      <c r="O27" s="27">
        <v>1</v>
      </c>
      <c r="P27" s="27">
        <v>1</v>
      </c>
      <c r="Q27" s="27">
        <v>1</v>
      </c>
      <c r="R27" s="27">
        <v>1</v>
      </c>
      <c r="S27" s="27">
        <v>0</v>
      </c>
      <c r="T27" s="5">
        <v>4</v>
      </c>
      <c r="U27" s="5">
        <f t="shared" si="7"/>
        <v>4049240</v>
      </c>
      <c r="V27" s="30">
        <f t="shared" si="1"/>
        <v>28439384.622644573</v>
      </c>
      <c r="W27" s="31">
        <f t="shared" si="8"/>
        <v>1.1237421194157748</v>
      </c>
    </row>
    <row r="28" spans="1:23" s="45" customFormat="1" x14ac:dyDescent="0.25">
      <c r="A28" s="39">
        <v>25</v>
      </c>
      <c r="B28" s="40" t="s">
        <v>53</v>
      </c>
      <c r="C28" s="41" t="s">
        <v>54</v>
      </c>
      <c r="D28" s="42">
        <v>2</v>
      </c>
      <c r="E28" s="7">
        <v>1236.5899999999986</v>
      </c>
      <c r="F28" s="25">
        <v>1524.7299999999927</v>
      </c>
      <c r="G28" s="53">
        <v>742.46000000000038</v>
      </c>
      <c r="H28" s="25">
        <f t="shared" si="2"/>
        <v>3503.779999999992</v>
      </c>
      <c r="I28" s="46">
        <f t="shared" si="3"/>
        <v>1.0536901786150134E-2</v>
      </c>
      <c r="J28" s="12">
        <v>76476000</v>
      </c>
      <c r="K28" s="43">
        <f t="shared" si="4"/>
        <v>19119000</v>
      </c>
      <c r="L28" s="44">
        <f t="shared" si="5"/>
        <v>15295200</v>
      </c>
      <c r="M28" s="44">
        <f t="shared" si="0"/>
        <v>3823800</v>
      </c>
      <c r="N28" s="42">
        <f t="shared" si="6"/>
        <v>14801714.891474757</v>
      </c>
      <c r="O28" s="27">
        <v>1</v>
      </c>
      <c r="P28" s="27">
        <v>1</v>
      </c>
      <c r="Q28" s="27">
        <v>0</v>
      </c>
      <c r="R28" s="27">
        <v>0</v>
      </c>
      <c r="S28" s="27">
        <v>1</v>
      </c>
      <c r="T28" s="5">
        <v>3</v>
      </c>
      <c r="U28" s="5">
        <f t="shared" si="7"/>
        <v>2294280.0000000005</v>
      </c>
      <c r="V28" s="30">
        <f t="shared" si="1"/>
        <v>17095994.891474757</v>
      </c>
      <c r="W28" s="31">
        <f t="shared" si="8"/>
        <v>0.89418875942647402</v>
      </c>
    </row>
    <row r="29" spans="1:23" s="45" customFormat="1" x14ac:dyDescent="0.25">
      <c r="A29" s="39">
        <v>26</v>
      </c>
      <c r="B29" s="40" t="s">
        <v>55</v>
      </c>
      <c r="C29" s="41" t="s">
        <v>56</v>
      </c>
      <c r="D29" s="42">
        <v>2</v>
      </c>
      <c r="E29" s="7">
        <v>2605.7299999999141</v>
      </c>
      <c r="F29" s="25">
        <v>3244.7899999999345</v>
      </c>
      <c r="G29" s="53">
        <v>1753.8999999999762</v>
      </c>
      <c r="H29" s="25">
        <f t="shared" si="2"/>
        <v>7604.4199999998245</v>
      </c>
      <c r="I29" s="46">
        <f t="shared" si="3"/>
        <v>2.2868737957472827E-2</v>
      </c>
      <c r="J29" s="12">
        <v>124120000</v>
      </c>
      <c r="K29" s="43">
        <f t="shared" si="4"/>
        <v>31030000</v>
      </c>
      <c r="L29" s="44">
        <f t="shared" si="5"/>
        <v>24824000</v>
      </c>
      <c r="M29" s="44">
        <f t="shared" si="0"/>
        <v>6206000</v>
      </c>
      <c r="N29" s="42">
        <f t="shared" si="6"/>
        <v>32124864.219507545</v>
      </c>
      <c r="O29" s="27">
        <v>0</v>
      </c>
      <c r="P29" s="27">
        <v>1</v>
      </c>
      <c r="Q29" s="27">
        <v>1</v>
      </c>
      <c r="R29" s="27">
        <v>0</v>
      </c>
      <c r="S29" s="27">
        <v>1</v>
      </c>
      <c r="T29" s="5">
        <v>3</v>
      </c>
      <c r="U29" s="5">
        <f t="shared" si="7"/>
        <v>3723600.0000000005</v>
      </c>
      <c r="V29" s="30">
        <f t="shared" si="1"/>
        <v>35848464.219507545</v>
      </c>
      <c r="W29" s="31">
        <f t="shared" si="8"/>
        <v>1.1552840547698209</v>
      </c>
    </row>
    <row r="30" spans="1:23" s="9" customFormat="1" x14ac:dyDescent="0.25">
      <c r="A30" s="10">
        <v>27</v>
      </c>
      <c r="B30" s="29" t="s">
        <v>57</v>
      </c>
      <c r="C30" s="11" t="s">
        <v>105</v>
      </c>
      <c r="D30" s="5">
        <v>2</v>
      </c>
      <c r="E30" s="7">
        <v>1182.9800000000009</v>
      </c>
      <c r="F30" s="25">
        <v>1366.1600000000069</v>
      </c>
      <c r="G30" s="53">
        <v>731.04000000000065</v>
      </c>
      <c r="H30" s="25">
        <f t="shared" si="2"/>
        <v>3280.1800000000085</v>
      </c>
      <c r="I30" s="46">
        <f t="shared" si="3"/>
        <v>9.8644705149564509E-3</v>
      </c>
      <c r="J30" s="12">
        <v>70167000</v>
      </c>
      <c r="K30" s="7">
        <f t="shared" si="4"/>
        <v>17541750</v>
      </c>
      <c r="L30" s="8">
        <f t="shared" si="5"/>
        <v>14033400</v>
      </c>
      <c r="M30" s="8">
        <f t="shared" si="0"/>
        <v>3508350</v>
      </c>
      <c r="N30" s="5">
        <f t="shared" si="6"/>
        <v>13857116.928779177</v>
      </c>
      <c r="O30" s="27">
        <v>1</v>
      </c>
      <c r="P30" s="27">
        <v>0</v>
      </c>
      <c r="Q30" s="27">
        <v>1</v>
      </c>
      <c r="R30" s="27">
        <v>1</v>
      </c>
      <c r="S30" s="27">
        <v>0</v>
      </c>
      <c r="T30" s="5">
        <v>3</v>
      </c>
      <c r="U30" s="5">
        <f t="shared" si="7"/>
        <v>2105010.0000000005</v>
      </c>
      <c r="V30" s="30">
        <f t="shared" si="1"/>
        <v>15962126.928779177</v>
      </c>
      <c r="W30" s="31">
        <f>V30/K30</f>
        <v>0.90995065650685802</v>
      </c>
    </row>
    <row r="31" spans="1:23" s="9" customFormat="1" x14ac:dyDescent="0.25">
      <c r="A31" s="10">
        <v>28</v>
      </c>
      <c r="B31" s="29" t="s">
        <v>58</v>
      </c>
      <c r="C31" s="11" t="s">
        <v>59</v>
      </c>
      <c r="D31" s="5">
        <v>2</v>
      </c>
      <c r="E31" s="7">
        <v>1553.129999999966</v>
      </c>
      <c r="F31" s="25">
        <v>1854.7199999999671</v>
      </c>
      <c r="G31" s="53">
        <v>999.72000000000014</v>
      </c>
      <c r="H31" s="25">
        <f t="shared" si="2"/>
        <v>4407.5699999999333</v>
      </c>
      <c r="I31" s="46">
        <f t="shared" si="3"/>
        <v>1.3254865375560438E-2</v>
      </c>
      <c r="J31" s="12">
        <v>84506000</v>
      </c>
      <c r="K31" s="7">
        <f t="shared" si="4"/>
        <v>21126500</v>
      </c>
      <c r="L31" s="8">
        <f t="shared" si="5"/>
        <v>16901200</v>
      </c>
      <c r="M31" s="8">
        <f t="shared" si="0"/>
        <v>4225300</v>
      </c>
      <c r="N31" s="5">
        <f t="shared" si="6"/>
        <v>18619774.787291601</v>
      </c>
      <c r="O31" s="27">
        <v>0</v>
      </c>
      <c r="P31" s="27">
        <v>1</v>
      </c>
      <c r="Q31" s="27">
        <v>1</v>
      </c>
      <c r="R31" s="27">
        <v>0</v>
      </c>
      <c r="S31" s="27">
        <v>1</v>
      </c>
      <c r="T31" s="5">
        <v>3</v>
      </c>
      <c r="U31" s="5">
        <f t="shared" si="7"/>
        <v>2535180.0000000005</v>
      </c>
      <c r="V31" s="30">
        <f t="shared" si="1"/>
        <v>21154954.787291601</v>
      </c>
      <c r="W31" s="31">
        <f t="shared" si="8"/>
        <v>1.0013468765432798</v>
      </c>
    </row>
    <row r="32" spans="1:23" s="9" customFormat="1" x14ac:dyDescent="0.25">
      <c r="A32" s="10">
        <v>29</v>
      </c>
      <c r="B32" s="29" t="s">
        <v>60</v>
      </c>
      <c r="C32" s="11" t="s">
        <v>61</v>
      </c>
      <c r="D32" s="5">
        <v>2</v>
      </c>
      <c r="E32" s="7">
        <v>1485.8500000000033</v>
      </c>
      <c r="F32" s="25">
        <v>2040.9400000000119</v>
      </c>
      <c r="G32" s="53">
        <v>820.44999999999936</v>
      </c>
      <c r="H32" s="25">
        <f t="shared" si="2"/>
        <v>4347.2400000000143</v>
      </c>
      <c r="I32" s="46">
        <f t="shared" si="3"/>
        <v>1.3073435238748883E-2</v>
      </c>
      <c r="J32" s="12">
        <v>78899000</v>
      </c>
      <c r="K32" s="7">
        <f t="shared" si="4"/>
        <v>19724750</v>
      </c>
      <c r="L32" s="8">
        <f t="shared" si="5"/>
        <v>15779800</v>
      </c>
      <c r="M32" s="8">
        <f t="shared" si="0"/>
        <v>3944950</v>
      </c>
      <c r="N32" s="5">
        <f t="shared" si="6"/>
        <v>18364910.766319539</v>
      </c>
      <c r="O32" s="27">
        <v>1</v>
      </c>
      <c r="P32" s="27">
        <v>1</v>
      </c>
      <c r="Q32" s="27">
        <v>1</v>
      </c>
      <c r="R32" s="27">
        <v>0</v>
      </c>
      <c r="S32" s="27">
        <v>0</v>
      </c>
      <c r="T32" s="5">
        <v>3</v>
      </c>
      <c r="U32" s="5">
        <f t="shared" si="7"/>
        <v>2366970.0000000005</v>
      </c>
      <c r="V32" s="30">
        <f t="shared" si="1"/>
        <v>20731880.766319539</v>
      </c>
      <c r="W32" s="31">
        <f t="shared" si="8"/>
        <v>1.0510592411219173</v>
      </c>
    </row>
    <row r="33" spans="1:23" s="9" customFormat="1" x14ac:dyDescent="0.25">
      <c r="A33" s="10">
        <v>30</v>
      </c>
      <c r="B33" s="29" t="s">
        <v>62</v>
      </c>
      <c r="C33" s="11" t="s">
        <v>63</v>
      </c>
      <c r="D33" s="5">
        <v>2</v>
      </c>
      <c r="E33" s="7">
        <v>1209.4799999999948</v>
      </c>
      <c r="F33" s="25">
        <v>1617.2099999999796</v>
      </c>
      <c r="G33" s="53">
        <v>788.15999999999906</v>
      </c>
      <c r="H33" s="25">
        <f t="shared" si="2"/>
        <v>3614.8499999999731</v>
      </c>
      <c r="I33" s="46">
        <f t="shared" si="3"/>
        <v>1.0870922096040452E-2</v>
      </c>
      <c r="J33" s="12">
        <v>65030000</v>
      </c>
      <c r="K33" s="7">
        <f t="shared" si="4"/>
        <v>16257500</v>
      </c>
      <c r="L33" s="8">
        <f t="shared" si="5"/>
        <v>13006000</v>
      </c>
      <c r="M33" s="8">
        <f t="shared" si="0"/>
        <v>3251500</v>
      </c>
      <c r="N33" s="5">
        <f t="shared" si="6"/>
        <v>15270929.988597244</v>
      </c>
      <c r="O33" s="27">
        <v>1</v>
      </c>
      <c r="P33" s="27">
        <v>1</v>
      </c>
      <c r="Q33" s="27">
        <v>1</v>
      </c>
      <c r="R33" s="27">
        <v>0</v>
      </c>
      <c r="S33" s="27">
        <v>1</v>
      </c>
      <c r="T33" s="5">
        <v>4</v>
      </c>
      <c r="U33" s="5">
        <f t="shared" si="7"/>
        <v>2601200</v>
      </c>
      <c r="V33" s="30">
        <f t="shared" si="1"/>
        <v>17872129.988597244</v>
      </c>
      <c r="W33" s="31">
        <f t="shared" si="8"/>
        <v>1.0993160072949251</v>
      </c>
    </row>
    <row r="34" spans="1:23" s="9" customFormat="1" x14ac:dyDescent="0.25">
      <c r="A34" s="10">
        <v>31</v>
      </c>
      <c r="B34" s="29" t="s">
        <v>64</v>
      </c>
      <c r="C34" s="11" t="s">
        <v>65</v>
      </c>
      <c r="D34" s="5">
        <v>2</v>
      </c>
      <c r="E34" s="7">
        <v>3298.4099999999712</v>
      </c>
      <c r="F34" s="25">
        <v>4348.0699999999697</v>
      </c>
      <c r="G34" s="53">
        <v>2232.9500000000003</v>
      </c>
      <c r="H34" s="25">
        <f t="shared" si="2"/>
        <v>9879.4299999999421</v>
      </c>
      <c r="I34" s="46">
        <f t="shared" si="3"/>
        <v>2.9710365266410802E-2</v>
      </c>
      <c r="J34" s="12">
        <v>197317000</v>
      </c>
      <c r="K34" s="7">
        <f t="shared" si="4"/>
        <v>49329250</v>
      </c>
      <c r="L34" s="8">
        <f t="shared" si="5"/>
        <v>39463400</v>
      </c>
      <c r="M34" s="8">
        <f t="shared" si="0"/>
        <v>9865850</v>
      </c>
      <c r="N34" s="5">
        <f t="shared" si="6"/>
        <v>41735641.550063625</v>
      </c>
      <c r="O34" s="27">
        <v>0</v>
      </c>
      <c r="P34" s="27">
        <v>0</v>
      </c>
      <c r="Q34" s="27">
        <v>1</v>
      </c>
      <c r="R34" s="27">
        <v>1</v>
      </c>
      <c r="S34" s="27">
        <v>0</v>
      </c>
      <c r="T34" s="5">
        <v>2</v>
      </c>
      <c r="U34" s="5">
        <f t="shared" si="7"/>
        <v>3946340</v>
      </c>
      <c r="V34" s="30">
        <f t="shared" si="1"/>
        <v>45681981.550063625</v>
      </c>
      <c r="W34" s="31">
        <f t="shared" si="8"/>
        <v>0.92606276296646761</v>
      </c>
    </row>
    <row r="35" spans="1:23" s="9" customFormat="1" x14ac:dyDescent="0.25">
      <c r="A35" s="10">
        <v>32</v>
      </c>
      <c r="B35" s="29" t="s">
        <v>66</v>
      </c>
      <c r="C35" s="11" t="s">
        <v>67</v>
      </c>
      <c r="D35" s="5">
        <v>2</v>
      </c>
      <c r="E35" s="7">
        <v>2344.8599999999601</v>
      </c>
      <c r="F35" s="25">
        <v>2560.1699999999528</v>
      </c>
      <c r="G35" s="53">
        <v>1366.3199999999977</v>
      </c>
      <c r="H35" s="25">
        <f t="shared" si="2"/>
        <v>6271.3499999999112</v>
      </c>
      <c r="I35" s="46">
        <f t="shared" si="3"/>
        <v>1.8859802560826266E-2</v>
      </c>
      <c r="J35" s="12">
        <v>90634000</v>
      </c>
      <c r="K35" s="7">
        <f t="shared" si="4"/>
        <v>22658500</v>
      </c>
      <c r="L35" s="8">
        <f t="shared" si="5"/>
        <v>18126800</v>
      </c>
      <c r="M35" s="8">
        <f t="shared" si="0"/>
        <v>4531700</v>
      </c>
      <c r="N35" s="5">
        <f t="shared" si="6"/>
        <v>26493311.419281211</v>
      </c>
      <c r="O35" s="27">
        <v>0</v>
      </c>
      <c r="P35" s="27">
        <v>1</v>
      </c>
      <c r="Q35" s="27">
        <v>0</v>
      </c>
      <c r="R35" s="27">
        <v>0</v>
      </c>
      <c r="S35" s="27">
        <v>1</v>
      </c>
      <c r="T35" s="5">
        <v>2</v>
      </c>
      <c r="U35" s="5">
        <f t="shared" si="7"/>
        <v>1812680</v>
      </c>
      <c r="V35" s="30">
        <f t="shared" si="1"/>
        <v>28305991.419281211</v>
      </c>
      <c r="W35" s="31">
        <f t="shared" si="8"/>
        <v>1.2492438342909375</v>
      </c>
    </row>
    <row r="36" spans="1:23" s="45" customFormat="1" x14ac:dyDescent="0.25">
      <c r="A36" s="39">
        <v>33</v>
      </c>
      <c r="B36" s="40" t="s">
        <v>68</v>
      </c>
      <c r="C36" s="41" t="s">
        <v>69</v>
      </c>
      <c r="D36" s="42">
        <v>2</v>
      </c>
      <c r="E36" s="7">
        <v>1420.789999999989</v>
      </c>
      <c r="F36" s="25">
        <v>1447.0299999999743</v>
      </c>
      <c r="G36" s="53">
        <v>757.99000000000126</v>
      </c>
      <c r="H36" s="25">
        <f t="shared" si="2"/>
        <v>3625.8099999999645</v>
      </c>
      <c r="I36" s="46">
        <f t="shared" si="3"/>
        <v>1.0903882054592678E-2</v>
      </c>
      <c r="J36" s="12">
        <v>65263000</v>
      </c>
      <c r="K36" s="43">
        <f t="shared" si="4"/>
        <v>16315750</v>
      </c>
      <c r="L36" s="44">
        <f t="shared" si="5"/>
        <v>13052600</v>
      </c>
      <c r="M36" s="44">
        <f t="shared" si="0"/>
        <v>3263150</v>
      </c>
      <c r="N36" s="42">
        <f t="shared" si="6"/>
        <v>15317230.496965475</v>
      </c>
      <c r="O36" s="27">
        <v>1</v>
      </c>
      <c r="P36" s="27">
        <v>1</v>
      </c>
      <c r="Q36" s="27">
        <v>1</v>
      </c>
      <c r="R36" s="27">
        <v>0</v>
      </c>
      <c r="S36" s="27">
        <v>1</v>
      </c>
      <c r="T36" s="5">
        <v>4</v>
      </c>
      <c r="U36" s="5">
        <f t="shared" si="7"/>
        <v>2610520</v>
      </c>
      <c r="V36" s="30">
        <f t="shared" si="1"/>
        <v>17927750.496965475</v>
      </c>
      <c r="W36" s="31">
        <f t="shared" si="8"/>
        <v>1.0988002694920844</v>
      </c>
    </row>
    <row r="37" spans="1:23" s="45" customFormat="1" x14ac:dyDescent="0.25">
      <c r="A37" s="39">
        <v>34</v>
      </c>
      <c r="B37" s="40" t="s">
        <v>70</v>
      </c>
      <c r="C37" s="41" t="s">
        <v>71</v>
      </c>
      <c r="D37" s="42">
        <v>2</v>
      </c>
      <c r="E37" s="7">
        <v>2075.6699999999637</v>
      </c>
      <c r="F37" s="25">
        <v>2457.8999999999546</v>
      </c>
      <c r="G37" s="53">
        <v>1431.739999999993</v>
      </c>
      <c r="H37" s="25">
        <f t="shared" si="2"/>
        <v>5965.3099999999104</v>
      </c>
      <c r="I37" s="46">
        <f t="shared" si="3"/>
        <v>1.7939449849573446E-2</v>
      </c>
      <c r="J37" s="12">
        <v>101384000</v>
      </c>
      <c r="K37" s="43">
        <f t="shared" si="4"/>
        <v>25346000</v>
      </c>
      <c r="L37" s="44">
        <f t="shared" si="5"/>
        <v>20276800</v>
      </c>
      <c r="M37" s="44">
        <f t="shared" si="0"/>
        <v>5069200</v>
      </c>
      <c r="N37" s="42">
        <f t="shared" si="6"/>
        <v>25200445.764078267</v>
      </c>
      <c r="O37" s="27">
        <v>0</v>
      </c>
      <c r="P37" s="27">
        <v>1</v>
      </c>
      <c r="Q37" s="27">
        <v>1</v>
      </c>
      <c r="R37" s="27">
        <v>1</v>
      </c>
      <c r="S37" s="27">
        <v>1</v>
      </c>
      <c r="T37" s="5">
        <v>4</v>
      </c>
      <c r="U37" s="5">
        <f t="shared" si="7"/>
        <v>4055360</v>
      </c>
      <c r="V37" s="30">
        <f t="shared" si="1"/>
        <v>29255805.764078267</v>
      </c>
      <c r="W37" s="31">
        <f t="shared" si="8"/>
        <v>1.1542573094010204</v>
      </c>
    </row>
    <row r="38" spans="1:23" s="45" customFormat="1" x14ac:dyDescent="0.25">
      <c r="A38" s="39">
        <v>35</v>
      </c>
      <c r="B38" s="40" t="s">
        <v>72</v>
      </c>
      <c r="C38" s="41" t="s">
        <v>73</v>
      </c>
      <c r="D38" s="42">
        <v>2</v>
      </c>
      <c r="E38" s="7">
        <v>1696.9000000000067</v>
      </c>
      <c r="F38" s="25">
        <v>1949.4000000000092</v>
      </c>
      <c r="G38" s="53">
        <v>944.11999999999887</v>
      </c>
      <c r="H38" s="25">
        <f t="shared" si="2"/>
        <v>4590.4200000000146</v>
      </c>
      <c r="I38" s="46">
        <f t="shared" si="3"/>
        <v>1.3804749355604393E-2</v>
      </c>
      <c r="J38" s="12">
        <v>78314000</v>
      </c>
      <c r="K38" s="43">
        <f t="shared" si="4"/>
        <v>19578500</v>
      </c>
      <c r="L38" s="44">
        <f t="shared" si="5"/>
        <v>15662800</v>
      </c>
      <c r="M38" s="44">
        <f t="shared" si="0"/>
        <v>3915700</v>
      </c>
      <c r="N38" s="42">
        <f t="shared" si="6"/>
        <v>19392224.418235142</v>
      </c>
      <c r="O38" s="27">
        <v>0</v>
      </c>
      <c r="P38" s="27">
        <v>1</v>
      </c>
      <c r="Q38" s="27">
        <v>0</v>
      </c>
      <c r="R38" s="27">
        <v>1</v>
      </c>
      <c r="S38" s="27">
        <v>0</v>
      </c>
      <c r="T38" s="5">
        <v>2</v>
      </c>
      <c r="U38" s="5">
        <f t="shared" si="7"/>
        <v>1566280</v>
      </c>
      <c r="V38" s="30">
        <f t="shared" si="1"/>
        <v>20958504.418235142</v>
      </c>
      <c r="W38" s="31">
        <f t="shared" si="8"/>
        <v>1.0704857071908032</v>
      </c>
    </row>
    <row r="39" spans="1:23" s="9" customFormat="1" x14ac:dyDescent="0.25">
      <c r="A39" s="10">
        <v>36</v>
      </c>
      <c r="B39" s="29" t="s">
        <v>74</v>
      </c>
      <c r="C39" s="11" t="s">
        <v>75</v>
      </c>
      <c r="D39" s="5">
        <v>2</v>
      </c>
      <c r="E39" s="7">
        <v>1864.460000000011</v>
      </c>
      <c r="F39" s="25">
        <v>2237.9500000000085</v>
      </c>
      <c r="G39" s="53">
        <v>1136.8400000000006</v>
      </c>
      <c r="H39" s="25">
        <f t="shared" si="2"/>
        <v>5239.25000000002</v>
      </c>
      <c r="I39" s="46">
        <f t="shared" si="3"/>
        <v>1.5755972887306686E-2</v>
      </c>
      <c r="J39" s="12">
        <v>113672000</v>
      </c>
      <c r="K39" s="7">
        <f t="shared" si="4"/>
        <v>28418000</v>
      </c>
      <c r="L39" s="8">
        <f t="shared" si="5"/>
        <v>22734400</v>
      </c>
      <c r="M39" s="8">
        <f t="shared" si="0"/>
        <v>5683600</v>
      </c>
      <c r="N39" s="5">
        <f t="shared" si="6"/>
        <v>22133206.064638644</v>
      </c>
      <c r="O39" s="27">
        <v>1</v>
      </c>
      <c r="P39" s="27">
        <v>0</v>
      </c>
      <c r="Q39" s="27">
        <v>1</v>
      </c>
      <c r="R39" s="27">
        <v>0</v>
      </c>
      <c r="S39" s="27">
        <v>1</v>
      </c>
      <c r="T39" s="5">
        <v>3</v>
      </c>
      <c r="U39" s="5">
        <f t="shared" si="7"/>
        <v>3410160.0000000005</v>
      </c>
      <c r="V39" s="30">
        <f t="shared" si="1"/>
        <v>25543366.064638644</v>
      </c>
      <c r="W39" s="31">
        <f t="shared" si="8"/>
        <v>0.89884460780627229</v>
      </c>
    </row>
    <row r="40" spans="1:23" s="9" customFormat="1" x14ac:dyDescent="0.25">
      <c r="A40" s="10">
        <v>37</v>
      </c>
      <c r="B40" s="29" t="s">
        <v>76</v>
      </c>
      <c r="C40" s="11" t="s">
        <v>77</v>
      </c>
      <c r="D40" s="5">
        <v>2</v>
      </c>
      <c r="E40" s="7">
        <v>2839.020000000005</v>
      </c>
      <c r="F40" s="25">
        <v>3190.0000000000095</v>
      </c>
      <c r="G40" s="53">
        <v>1597.9400000000048</v>
      </c>
      <c r="H40" s="25">
        <f t="shared" si="2"/>
        <v>7626.96000000002</v>
      </c>
      <c r="I40" s="46">
        <f t="shared" si="3"/>
        <v>2.2936522397780688E-2</v>
      </c>
      <c r="J40" s="12">
        <v>108943000</v>
      </c>
      <c r="K40" s="7">
        <f t="shared" si="4"/>
        <v>27235750</v>
      </c>
      <c r="L40" s="8">
        <f t="shared" si="5"/>
        <v>21788600</v>
      </c>
      <c r="M40" s="8">
        <f t="shared" si="0"/>
        <v>5447150</v>
      </c>
      <c r="N40" s="5">
        <f t="shared" si="6"/>
        <v>32220084.425586902</v>
      </c>
      <c r="O40" s="27">
        <v>1</v>
      </c>
      <c r="P40" s="27">
        <v>1</v>
      </c>
      <c r="Q40" s="27">
        <v>0</v>
      </c>
      <c r="R40" s="27">
        <v>0</v>
      </c>
      <c r="S40" s="27">
        <v>1</v>
      </c>
      <c r="T40" s="5">
        <v>3</v>
      </c>
      <c r="U40" s="5">
        <f t="shared" si="7"/>
        <v>3268290.0000000005</v>
      </c>
      <c r="V40" s="30">
        <f t="shared" si="1"/>
        <v>35488374.425586902</v>
      </c>
      <c r="W40" s="31">
        <f t="shared" si="8"/>
        <v>1.3030070560049531</v>
      </c>
    </row>
    <row r="41" spans="1:23" s="45" customFormat="1" x14ac:dyDescent="0.25">
      <c r="A41" s="39">
        <v>38</v>
      </c>
      <c r="B41" s="40" t="s">
        <v>78</v>
      </c>
      <c r="C41" s="41" t="s">
        <v>79</v>
      </c>
      <c r="D41" s="42">
        <v>2</v>
      </c>
      <c r="E41" s="7">
        <v>1907.0799999999476</v>
      </c>
      <c r="F41" s="25">
        <v>2375.8899999999176</v>
      </c>
      <c r="G41" s="53">
        <v>1085.0299999999995</v>
      </c>
      <c r="H41" s="25">
        <f t="shared" si="2"/>
        <v>5367.9999999998645</v>
      </c>
      <c r="I41" s="46">
        <f t="shared" si="3"/>
        <v>1.6143162181430519E-2</v>
      </c>
      <c r="J41" s="12">
        <v>103850000</v>
      </c>
      <c r="K41" s="43">
        <f t="shared" si="4"/>
        <v>25962500</v>
      </c>
      <c r="L41" s="44">
        <f t="shared" si="5"/>
        <v>20770000</v>
      </c>
      <c r="M41" s="44">
        <f t="shared" si="0"/>
        <v>5192500</v>
      </c>
      <c r="N41" s="42">
        <f t="shared" si="6"/>
        <v>22677110.30299696</v>
      </c>
      <c r="O41" s="27">
        <v>1</v>
      </c>
      <c r="P41" s="27">
        <v>1</v>
      </c>
      <c r="Q41" s="27">
        <v>1</v>
      </c>
      <c r="R41" s="27">
        <v>0</v>
      </c>
      <c r="S41" s="27">
        <v>1</v>
      </c>
      <c r="T41" s="5">
        <v>4</v>
      </c>
      <c r="U41" s="5">
        <f t="shared" si="7"/>
        <v>4154000</v>
      </c>
      <c r="V41" s="30">
        <f t="shared" si="1"/>
        <v>26831110.30299696</v>
      </c>
      <c r="W41" s="31">
        <f t="shared" si="8"/>
        <v>1.0334563429175525</v>
      </c>
    </row>
    <row r="42" spans="1:23" s="9" customFormat="1" x14ac:dyDescent="0.25">
      <c r="A42" s="10">
        <v>39</v>
      </c>
      <c r="B42" s="29" t="s">
        <v>80</v>
      </c>
      <c r="C42" s="11" t="s">
        <v>118</v>
      </c>
      <c r="D42" s="5">
        <v>3</v>
      </c>
      <c r="E42" s="7">
        <v>5832.7999999999447</v>
      </c>
      <c r="F42" s="25">
        <v>7935.7699999999213</v>
      </c>
      <c r="G42" s="53">
        <v>3899.2299999999791</v>
      </c>
      <c r="H42" s="25">
        <f t="shared" si="2"/>
        <v>17667.799999999843</v>
      </c>
      <c r="I42" s="46">
        <f t="shared" si="3"/>
        <v>5.3132295228964746E-2</v>
      </c>
      <c r="J42" s="12">
        <v>394664000</v>
      </c>
      <c r="K42" s="7">
        <f t="shared" si="4"/>
        <v>98666000</v>
      </c>
      <c r="L42" s="8">
        <f t="shared" si="5"/>
        <v>78932800</v>
      </c>
      <c r="M42" s="8">
        <f t="shared" si="0"/>
        <v>19733200</v>
      </c>
      <c r="N42" s="5">
        <f t="shared" si="6"/>
        <v>74637602.349347278</v>
      </c>
      <c r="O42" s="27">
        <v>1</v>
      </c>
      <c r="P42" s="27">
        <v>1</v>
      </c>
      <c r="Q42" s="27">
        <v>0</v>
      </c>
      <c r="R42" s="27">
        <v>1</v>
      </c>
      <c r="S42" s="27">
        <v>1</v>
      </c>
      <c r="T42" s="5">
        <v>4</v>
      </c>
      <c r="U42" s="5">
        <f t="shared" si="7"/>
        <v>15786560</v>
      </c>
      <c r="V42" s="30">
        <f t="shared" si="1"/>
        <v>90424162.349347278</v>
      </c>
      <c r="W42" s="31">
        <f t="shared" si="8"/>
        <v>0.91646729723863618</v>
      </c>
    </row>
    <row r="43" spans="1:23" s="9" customFormat="1" x14ac:dyDescent="0.25">
      <c r="A43" s="10">
        <v>40</v>
      </c>
      <c r="B43" s="29" t="s">
        <v>81</v>
      </c>
      <c r="C43" s="11" t="s">
        <v>82</v>
      </c>
      <c r="D43" s="5">
        <v>3</v>
      </c>
      <c r="E43" s="7">
        <v>9508.9999999992706</v>
      </c>
      <c r="F43" s="25">
        <v>11063.929999999375</v>
      </c>
      <c r="G43" s="53">
        <v>5457.929999999812</v>
      </c>
      <c r="H43" s="25">
        <f t="shared" si="2"/>
        <v>26030.859999998458</v>
      </c>
      <c r="I43" s="46">
        <f t="shared" si="3"/>
        <v>7.8282487835711276E-2</v>
      </c>
      <c r="J43" s="12">
        <v>410946000</v>
      </c>
      <c r="K43" s="7">
        <f t="shared" si="4"/>
        <v>102736500</v>
      </c>
      <c r="L43" s="8">
        <f t="shared" si="5"/>
        <v>82189200</v>
      </c>
      <c r="M43" s="8">
        <f t="shared" si="0"/>
        <v>20547300</v>
      </c>
      <c r="N43" s="5">
        <f t="shared" si="6"/>
        <v>109967340.44371298</v>
      </c>
      <c r="O43" s="27">
        <v>0</v>
      </c>
      <c r="P43" s="27">
        <v>1</v>
      </c>
      <c r="Q43" s="27">
        <v>1</v>
      </c>
      <c r="R43" s="27">
        <v>1</v>
      </c>
      <c r="S43" s="27">
        <v>1</v>
      </c>
      <c r="T43" s="5">
        <v>4</v>
      </c>
      <c r="U43" s="5">
        <f t="shared" si="7"/>
        <v>16437840</v>
      </c>
      <c r="V43" s="30">
        <f t="shared" si="1"/>
        <v>126405180.44371298</v>
      </c>
      <c r="W43" s="31">
        <f t="shared" si="8"/>
        <v>1.2303823903258626</v>
      </c>
    </row>
    <row r="44" spans="1:23" s="9" customFormat="1" x14ac:dyDescent="0.25">
      <c r="A44" s="10">
        <v>41</v>
      </c>
      <c r="B44" s="29" t="s">
        <v>83</v>
      </c>
      <c r="C44" s="11" t="s">
        <v>126</v>
      </c>
      <c r="D44" s="5">
        <v>3</v>
      </c>
      <c r="E44" s="7">
        <v>2448.5199999999986</v>
      </c>
      <c r="F44" s="25">
        <v>3334.199999999983</v>
      </c>
      <c r="G44" s="53">
        <v>1772.4300000000032</v>
      </c>
      <c r="H44" s="25">
        <f t="shared" si="2"/>
        <v>7555.1499999999842</v>
      </c>
      <c r="I44" s="46">
        <f t="shared" si="3"/>
        <v>2.2720568508762595E-2</v>
      </c>
      <c r="J44" s="12">
        <v>130263000</v>
      </c>
      <c r="K44" s="7">
        <f t="shared" si="4"/>
        <v>32565750</v>
      </c>
      <c r="L44" s="8">
        <f t="shared" si="5"/>
        <v>26052600</v>
      </c>
      <c r="M44" s="8">
        <f t="shared" si="0"/>
        <v>6513150</v>
      </c>
      <c r="N44" s="5">
        <f t="shared" si="6"/>
        <v>31916723.156797957</v>
      </c>
      <c r="O44" s="27">
        <v>0</v>
      </c>
      <c r="P44" s="27">
        <v>1</v>
      </c>
      <c r="Q44" s="27">
        <v>1</v>
      </c>
      <c r="R44" s="27">
        <v>0</v>
      </c>
      <c r="S44" s="27">
        <v>1</v>
      </c>
      <c r="T44" s="5">
        <v>3</v>
      </c>
      <c r="U44" s="5">
        <f t="shared" si="7"/>
        <v>3907890.0000000005</v>
      </c>
      <c r="V44" s="30">
        <f t="shared" si="1"/>
        <v>35824613.15679796</v>
      </c>
      <c r="W44" s="31">
        <f t="shared" si="8"/>
        <v>1.1000702626777508</v>
      </c>
    </row>
    <row r="45" spans="1:23" s="45" customFormat="1" x14ac:dyDescent="0.25">
      <c r="A45" s="39">
        <v>42</v>
      </c>
      <c r="B45" s="40" t="s">
        <v>84</v>
      </c>
      <c r="C45" s="41" t="s">
        <v>127</v>
      </c>
      <c r="D45" s="42">
        <v>3</v>
      </c>
      <c r="E45" s="7">
        <v>2916.5000000000009</v>
      </c>
      <c r="F45" s="25">
        <v>3355.1799999999921</v>
      </c>
      <c r="G45" s="53">
        <v>1572.1500000000037</v>
      </c>
      <c r="H45" s="25">
        <f t="shared" si="2"/>
        <v>7843.8299999999963</v>
      </c>
      <c r="I45" s="46">
        <f t="shared" si="3"/>
        <v>2.3588714570337795E-2</v>
      </c>
      <c r="J45" s="12">
        <v>136349000</v>
      </c>
      <c r="K45" s="43">
        <f t="shared" si="4"/>
        <v>34087250</v>
      </c>
      <c r="L45" s="44">
        <f t="shared" si="5"/>
        <v>27269800</v>
      </c>
      <c r="M45" s="44">
        <f t="shared" si="0"/>
        <v>6817450</v>
      </c>
      <c r="N45" s="42">
        <f t="shared" si="6"/>
        <v>33136251.510424931</v>
      </c>
      <c r="O45" s="27">
        <v>1</v>
      </c>
      <c r="P45" s="27">
        <v>1</v>
      </c>
      <c r="Q45" s="27">
        <v>1</v>
      </c>
      <c r="R45" s="27">
        <v>1</v>
      </c>
      <c r="S45" s="27">
        <v>1</v>
      </c>
      <c r="T45" s="5">
        <v>5</v>
      </c>
      <c r="U45" s="5">
        <f t="shared" si="7"/>
        <v>6817450</v>
      </c>
      <c r="V45" s="30">
        <f t="shared" si="1"/>
        <v>39953701.510424927</v>
      </c>
      <c r="W45" s="31">
        <f t="shared" si="8"/>
        <v>1.1721010498184783</v>
      </c>
    </row>
    <row r="46" spans="1:23" s="9" customFormat="1" x14ac:dyDescent="0.25">
      <c r="A46" s="10">
        <v>43</v>
      </c>
      <c r="B46" s="29" t="s">
        <v>85</v>
      </c>
      <c r="C46" s="11" t="s">
        <v>128</v>
      </c>
      <c r="D46" s="5">
        <v>3</v>
      </c>
      <c r="E46" s="7">
        <v>3268.0199999999854</v>
      </c>
      <c r="F46" s="25">
        <v>4015.2599999999561</v>
      </c>
      <c r="G46" s="53">
        <v>2152.3200000000106</v>
      </c>
      <c r="H46" s="25">
        <f t="shared" si="2"/>
        <v>9435.5999999999513</v>
      </c>
      <c r="I46" s="46">
        <f t="shared" si="3"/>
        <v>2.8375637309819086E-2</v>
      </c>
      <c r="J46" s="12">
        <v>171382000</v>
      </c>
      <c r="K46" s="7">
        <f t="shared" si="4"/>
        <v>42845500</v>
      </c>
      <c r="L46" s="8">
        <f t="shared" si="5"/>
        <v>34276400</v>
      </c>
      <c r="M46" s="8">
        <f t="shared" si="0"/>
        <v>8569100</v>
      </c>
      <c r="N46" s="5">
        <f t="shared" si="6"/>
        <v>39860682.186095826</v>
      </c>
      <c r="O46" s="27">
        <v>0</v>
      </c>
      <c r="P46" s="27">
        <v>1</v>
      </c>
      <c r="Q46" s="27">
        <v>1</v>
      </c>
      <c r="R46" s="27">
        <v>0</v>
      </c>
      <c r="S46" s="27">
        <v>1</v>
      </c>
      <c r="T46" s="5">
        <v>3</v>
      </c>
      <c r="U46" s="5">
        <f t="shared" si="7"/>
        <v>5141460.0000000009</v>
      </c>
      <c r="V46" s="30">
        <f t="shared" si="1"/>
        <v>45002142.186095826</v>
      </c>
      <c r="W46" s="31">
        <f t="shared" si="8"/>
        <v>1.0503353254389802</v>
      </c>
    </row>
    <row r="47" spans="1:23" s="9" customFormat="1" x14ac:dyDescent="0.25">
      <c r="A47" s="10">
        <v>44</v>
      </c>
      <c r="B47" s="29" t="s">
        <v>86</v>
      </c>
      <c r="C47" s="11" t="s">
        <v>87</v>
      </c>
      <c r="D47" s="5">
        <v>3</v>
      </c>
      <c r="E47" s="7">
        <v>10607.819999999976</v>
      </c>
      <c r="F47" s="25">
        <v>15268.909999999805</v>
      </c>
      <c r="G47" s="53">
        <v>7575.7899999999827</v>
      </c>
      <c r="H47" s="25">
        <f t="shared" si="2"/>
        <v>33452.519999999764</v>
      </c>
      <c r="I47" s="46">
        <f t="shared" si="3"/>
        <v>0.1006016124697388</v>
      </c>
      <c r="J47" s="12">
        <v>975195000</v>
      </c>
      <c r="K47" s="7">
        <f t="shared" si="4"/>
        <v>243798750</v>
      </c>
      <c r="L47" s="8">
        <f t="shared" si="5"/>
        <v>195039000</v>
      </c>
      <c r="M47" s="8">
        <f t="shared" si="0"/>
        <v>48759750</v>
      </c>
      <c r="N47" s="5">
        <f t="shared" si="6"/>
        <v>141320135.23718807</v>
      </c>
      <c r="O47" s="27">
        <v>1</v>
      </c>
      <c r="P47" s="27">
        <v>0</v>
      </c>
      <c r="Q47" s="27">
        <v>0</v>
      </c>
      <c r="R47" s="27">
        <v>1</v>
      </c>
      <c r="S47" s="27">
        <v>0</v>
      </c>
      <c r="T47" s="5">
        <v>2</v>
      </c>
      <c r="U47" s="5">
        <f t="shared" si="7"/>
        <v>19503900</v>
      </c>
      <c r="V47" s="30">
        <f t="shared" si="1"/>
        <v>160824035.23718807</v>
      </c>
      <c r="W47" s="31">
        <f t="shared" si="8"/>
        <v>0.65965898199719264</v>
      </c>
    </row>
    <row r="48" spans="1:23" s="9" customFormat="1" x14ac:dyDescent="0.25">
      <c r="A48" s="10">
        <v>45</v>
      </c>
      <c r="B48" s="29" t="s">
        <v>88</v>
      </c>
      <c r="C48" s="11" t="s">
        <v>89</v>
      </c>
      <c r="D48" s="5">
        <v>3</v>
      </c>
      <c r="E48" s="7">
        <v>4850.7599999999675</v>
      </c>
      <c r="F48" s="25">
        <v>7081.8799999999383</v>
      </c>
      <c r="G48" s="53">
        <v>4494.8099999999813</v>
      </c>
      <c r="H48" s="25">
        <f t="shared" si="2"/>
        <v>16427.449999999888</v>
      </c>
      <c r="I48" s="46">
        <f t="shared" si="3"/>
        <v>4.9402196269997325E-2</v>
      </c>
      <c r="J48" s="12">
        <v>326027000</v>
      </c>
      <c r="K48" s="7">
        <f t="shared" si="4"/>
        <v>81506750</v>
      </c>
      <c r="L48" s="8">
        <f t="shared" si="5"/>
        <v>65205400</v>
      </c>
      <c r="M48" s="8">
        <f t="shared" si="0"/>
        <v>16301350</v>
      </c>
      <c r="N48" s="5">
        <f t="shared" si="6"/>
        <v>69397745.090718001</v>
      </c>
      <c r="O48" s="27">
        <v>0</v>
      </c>
      <c r="P48" s="27">
        <v>1</v>
      </c>
      <c r="Q48" s="27">
        <v>1</v>
      </c>
      <c r="R48" s="27">
        <v>0</v>
      </c>
      <c r="S48" s="27">
        <v>0</v>
      </c>
      <c r="T48" s="5">
        <v>2</v>
      </c>
      <c r="U48" s="5">
        <f t="shared" si="7"/>
        <v>6520540</v>
      </c>
      <c r="V48" s="30">
        <f t="shared" si="1"/>
        <v>75918285.090718001</v>
      </c>
      <c r="W48" s="31">
        <f t="shared" si="8"/>
        <v>0.93143555706389958</v>
      </c>
    </row>
    <row r="49" spans="1:23" s="9" customFormat="1" x14ac:dyDescent="0.25">
      <c r="A49" s="10">
        <v>46</v>
      </c>
      <c r="B49" s="29" t="s">
        <v>90</v>
      </c>
      <c r="C49" s="11" t="s">
        <v>91</v>
      </c>
      <c r="D49" s="5">
        <v>3</v>
      </c>
      <c r="E49" s="7">
        <v>3597.8800000000642</v>
      </c>
      <c r="F49" s="25">
        <v>4481.0300000000443</v>
      </c>
      <c r="G49" s="53">
        <v>2333.6400000000194</v>
      </c>
      <c r="H49" s="25">
        <f t="shared" si="2"/>
        <v>10412.550000000128</v>
      </c>
      <c r="I49" s="46">
        <f t="shared" si="3"/>
        <v>3.1313614637157351E-2</v>
      </c>
      <c r="J49" s="12">
        <v>127700000</v>
      </c>
      <c r="K49" s="7">
        <f t="shared" si="4"/>
        <v>31925000</v>
      </c>
      <c r="L49" s="8">
        <f t="shared" si="5"/>
        <v>25540000</v>
      </c>
      <c r="M49" s="8">
        <f t="shared" si="0"/>
        <v>6385000</v>
      </c>
      <c r="N49" s="5">
        <f t="shared" si="6"/>
        <v>43987806.424269713</v>
      </c>
      <c r="O49" s="27">
        <v>0</v>
      </c>
      <c r="P49" s="27">
        <v>1</v>
      </c>
      <c r="Q49" s="27">
        <v>0</v>
      </c>
      <c r="R49" s="27">
        <v>1</v>
      </c>
      <c r="S49" s="27">
        <v>0</v>
      </c>
      <c r="T49" s="5">
        <v>2</v>
      </c>
      <c r="U49" s="5">
        <f t="shared" si="7"/>
        <v>2554000</v>
      </c>
      <c r="V49" s="30">
        <f t="shared" si="1"/>
        <v>46541806.424269713</v>
      </c>
      <c r="W49" s="31">
        <f t="shared" si="8"/>
        <v>1.4578482826709385</v>
      </c>
    </row>
    <row r="50" spans="1:23" s="9" customFormat="1" x14ac:dyDescent="0.25">
      <c r="A50" s="10">
        <v>47</v>
      </c>
      <c r="B50" s="29" t="s">
        <v>92</v>
      </c>
      <c r="C50" s="11" t="s">
        <v>122</v>
      </c>
      <c r="D50" s="5">
        <v>4</v>
      </c>
      <c r="E50" s="7">
        <v>2521.4099999999976</v>
      </c>
      <c r="F50" s="25">
        <v>3775.5199999999923</v>
      </c>
      <c r="G50" s="53">
        <v>1925.1600000000033</v>
      </c>
      <c r="H50" s="25">
        <f t="shared" si="2"/>
        <v>8222.0899999999929</v>
      </c>
      <c r="I50" s="46">
        <f t="shared" si="3"/>
        <v>2.4726254161758807E-2</v>
      </c>
      <c r="J50" s="12">
        <v>127599000</v>
      </c>
      <c r="K50" s="7">
        <f t="shared" si="4"/>
        <v>31899750</v>
      </c>
      <c r="L50" s="8">
        <f t="shared" si="5"/>
        <v>25519800</v>
      </c>
      <c r="M50" s="8">
        <f t="shared" si="0"/>
        <v>6379950</v>
      </c>
      <c r="N50" s="5">
        <f t="shared" si="6"/>
        <v>34734210.478981517</v>
      </c>
      <c r="O50" s="27">
        <v>0</v>
      </c>
      <c r="P50" s="27">
        <v>1</v>
      </c>
      <c r="Q50" s="27">
        <v>1</v>
      </c>
      <c r="R50" s="27">
        <v>1</v>
      </c>
      <c r="S50" s="27">
        <v>1</v>
      </c>
      <c r="T50" s="5">
        <v>4</v>
      </c>
      <c r="U50" s="5">
        <f t="shared" si="7"/>
        <v>5103960</v>
      </c>
      <c r="V50" s="30">
        <f t="shared" si="1"/>
        <v>39838170.478981517</v>
      </c>
      <c r="W50" s="31">
        <f t="shared" si="8"/>
        <v>1.2488552568274522</v>
      </c>
    </row>
    <row r="51" spans="1:23" s="9" customFormat="1" x14ac:dyDescent="0.25">
      <c r="A51" s="10">
        <v>48</v>
      </c>
      <c r="B51" s="29" t="s">
        <v>93</v>
      </c>
      <c r="C51" s="11" t="s">
        <v>116</v>
      </c>
      <c r="D51" s="5">
        <v>4</v>
      </c>
      <c r="E51" s="7">
        <v>1789.5100000000048</v>
      </c>
      <c r="F51" s="25">
        <v>2477.1300000000006</v>
      </c>
      <c r="G51" s="53">
        <v>1278.6100000000013</v>
      </c>
      <c r="H51" s="25">
        <f t="shared" si="2"/>
        <v>5545.2500000000064</v>
      </c>
      <c r="I51" s="46">
        <f t="shared" si="3"/>
        <v>1.6676205306739928E-2</v>
      </c>
      <c r="J51" s="12">
        <v>101154000</v>
      </c>
      <c r="K51" s="7">
        <f t="shared" si="4"/>
        <v>25288500</v>
      </c>
      <c r="L51" s="8">
        <f t="shared" si="5"/>
        <v>20230800</v>
      </c>
      <c r="M51" s="8">
        <f t="shared" si="0"/>
        <v>5057700</v>
      </c>
      <c r="N51" s="5">
        <f t="shared" si="6"/>
        <v>23425902.739883974</v>
      </c>
      <c r="O51" s="27">
        <v>0</v>
      </c>
      <c r="P51" s="27">
        <v>1</v>
      </c>
      <c r="Q51" s="27">
        <v>0</v>
      </c>
      <c r="R51" s="27">
        <v>1</v>
      </c>
      <c r="S51" s="27">
        <v>1</v>
      </c>
      <c r="T51" s="5">
        <v>3</v>
      </c>
      <c r="U51" s="5">
        <f t="shared" si="7"/>
        <v>3034620.0000000005</v>
      </c>
      <c r="V51" s="30">
        <f t="shared" si="1"/>
        <v>26460522.739883974</v>
      </c>
      <c r="W51" s="31">
        <f t="shared" si="8"/>
        <v>1.0463460758797072</v>
      </c>
    </row>
    <row r="52" spans="1:23" s="9" customFormat="1" x14ac:dyDescent="0.25">
      <c r="A52" s="10">
        <v>49</v>
      </c>
      <c r="B52" s="29" t="s">
        <v>94</v>
      </c>
      <c r="C52" s="11" t="s">
        <v>95</v>
      </c>
      <c r="D52" s="5">
        <v>5</v>
      </c>
      <c r="E52" s="7">
        <v>3083.8100000000854</v>
      </c>
      <c r="F52" s="25">
        <v>4551.8500000000395</v>
      </c>
      <c r="G52" s="53">
        <v>3486.0400000000463</v>
      </c>
      <c r="H52" s="25">
        <f t="shared" si="2"/>
        <v>11121.700000000172</v>
      </c>
      <c r="I52" s="46">
        <f t="shared" si="3"/>
        <v>3.3446238232716675E-2</v>
      </c>
      <c r="J52" s="12">
        <v>181637000</v>
      </c>
      <c r="K52" s="7">
        <f t="shared" si="4"/>
        <v>45409250</v>
      </c>
      <c r="L52" s="8">
        <f t="shared" si="5"/>
        <v>36327400</v>
      </c>
      <c r="M52" s="8">
        <f t="shared" si="0"/>
        <v>9081850</v>
      </c>
      <c r="N52" s="5">
        <f t="shared" si="6"/>
        <v>46983609.846656397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5">
        <v>0</v>
      </c>
      <c r="U52" s="5">
        <f t="shared" si="7"/>
        <v>0</v>
      </c>
      <c r="V52" s="30">
        <f t="shared" si="1"/>
        <v>46983609.846656397</v>
      </c>
      <c r="W52" s="31">
        <f t="shared" si="8"/>
        <v>1.0346704657455561</v>
      </c>
    </row>
    <row r="53" spans="1:23" s="9" customFormat="1" x14ac:dyDescent="0.25">
      <c r="A53" s="10">
        <v>50</v>
      </c>
      <c r="B53" s="29" t="s">
        <v>96</v>
      </c>
      <c r="C53" s="11" t="s">
        <v>114</v>
      </c>
      <c r="D53" s="5">
        <v>5</v>
      </c>
      <c r="E53" s="7">
        <v>2216.9600000000364</v>
      </c>
      <c r="F53" s="25">
        <v>3405.7700000000509</v>
      </c>
      <c r="G53" s="53">
        <v>1910.890000000016</v>
      </c>
      <c r="H53" s="25">
        <f t="shared" si="2"/>
        <v>7533.6200000001027</v>
      </c>
      <c r="I53" s="46">
        <f t="shared" si="3"/>
        <v>2.2655821436898902E-2</v>
      </c>
      <c r="J53" s="12">
        <v>135590000</v>
      </c>
      <c r="K53" s="7">
        <f t="shared" si="4"/>
        <v>33897500</v>
      </c>
      <c r="L53" s="8">
        <f t="shared" si="5"/>
        <v>27118000</v>
      </c>
      <c r="M53" s="8">
        <f t="shared" si="0"/>
        <v>6779500</v>
      </c>
      <c r="N53" s="5">
        <f t="shared" si="6"/>
        <v>31825769.69464802</v>
      </c>
      <c r="O53" s="27">
        <v>1</v>
      </c>
      <c r="P53" s="27">
        <v>1</v>
      </c>
      <c r="Q53" s="27">
        <v>1</v>
      </c>
      <c r="R53" s="27">
        <v>1</v>
      </c>
      <c r="S53" s="27">
        <v>1</v>
      </c>
      <c r="T53" s="5">
        <v>5</v>
      </c>
      <c r="U53" s="5">
        <f t="shared" si="7"/>
        <v>6779500</v>
      </c>
      <c r="V53" s="30">
        <f t="shared" si="1"/>
        <v>38605269.69464802</v>
      </c>
      <c r="W53" s="31">
        <f t="shared" si="8"/>
        <v>1.1388825044515973</v>
      </c>
    </row>
    <row r="54" spans="1:23" s="9" customFormat="1" x14ac:dyDescent="0.25">
      <c r="A54" s="10">
        <v>51</v>
      </c>
      <c r="B54" s="29" t="s">
        <v>97</v>
      </c>
      <c r="C54" s="10" t="s">
        <v>117</v>
      </c>
      <c r="D54" s="5">
        <v>6</v>
      </c>
      <c r="E54" s="7">
        <v>1057.7299999999971</v>
      </c>
      <c r="F54" s="25">
        <v>1568.9000000000078</v>
      </c>
      <c r="G54" s="53">
        <v>804.5699999999996</v>
      </c>
      <c r="H54" s="25">
        <f t="shared" si="2"/>
        <v>3431.2000000000044</v>
      </c>
      <c r="I54" s="46">
        <f t="shared" si="3"/>
        <v>1.0318632279606159E-2</v>
      </c>
      <c r="J54" s="12">
        <v>79721000</v>
      </c>
      <c r="K54" s="7">
        <f t="shared" si="4"/>
        <v>19930250</v>
      </c>
      <c r="L54" s="8">
        <f t="shared" si="5"/>
        <v>15944200</v>
      </c>
      <c r="M54" s="8">
        <f t="shared" si="0"/>
        <v>3986050</v>
      </c>
      <c r="N54" s="5">
        <f t="shared" si="6"/>
        <v>14495100.758503208</v>
      </c>
      <c r="O54" s="27">
        <v>1</v>
      </c>
      <c r="P54" s="27">
        <v>0</v>
      </c>
      <c r="Q54" s="27">
        <v>0</v>
      </c>
      <c r="R54" s="27">
        <v>1</v>
      </c>
      <c r="S54" s="27">
        <v>0</v>
      </c>
      <c r="T54" s="5">
        <v>2</v>
      </c>
      <c r="U54" s="5">
        <f t="shared" si="7"/>
        <v>1594420</v>
      </c>
      <c r="V54" s="30">
        <f t="shared" si="1"/>
        <v>16089520.758503208</v>
      </c>
      <c r="W54" s="31">
        <f t="shared" si="8"/>
        <v>0.80729146691603004</v>
      </c>
    </row>
    <row r="55" spans="1:23" s="9" customFormat="1" x14ac:dyDescent="0.25">
      <c r="A55" s="10">
        <v>52</v>
      </c>
      <c r="B55" s="29" t="s">
        <v>98</v>
      </c>
      <c r="C55" s="11" t="s">
        <v>124</v>
      </c>
      <c r="D55" s="5">
        <v>6</v>
      </c>
      <c r="E55" s="7">
        <v>960.3199999999988</v>
      </c>
      <c r="F55" s="25">
        <v>1229.2399999999993</v>
      </c>
      <c r="G55" s="53">
        <v>690.04999999999939</v>
      </c>
      <c r="H55" s="25">
        <f t="shared" si="2"/>
        <v>2879.6099999999974</v>
      </c>
      <c r="I55" s="46">
        <f t="shared" si="3"/>
        <v>8.6598381611904373E-3</v>
      </c>
      <c r="J55" s="12">
        <v>76870000</v>
      </c>
      <c r="K55" s="7">
        <f t="shared" si="4"/>
        <v>19217500</v>
      </c>
      <c r="L55" s="8">
        <f t="shared" si="5"/>
        <v>15374000</v>
      </c>
      <c r="M55" s="8">
        <f t="shared" si="0"/>
        <v>3843500</v>
      </c>
      <c r="N55" s="5">
        <f t="shared" si="6"/>
        <v>12164909.388899898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5">
        <v>2</v>
      </c>
      <c r="U55" s="5">
        <f t="shared" si="7"/>
        <v>1537400</v>
      </c>
      <c r="V55" s="30">
        <f t="shared" si="1"/>
        <v>13702309.388899898</v>
      </c>
      <c r="W55" s="31">
        <f t="shared" si="8"/>
        <v>0.7130120665487133</v>
      </c>
    </row>
    <row r="56" spans="1:23" s="9" customFormat="1" x14ac:dyDescent="0.25">
      <c r="A56" s="10">
        <v>53</v>
      </c>
      <c r="B56" s="29" t="s">
        <v>99</v>
      </c>
      <c r="C56" s="11" t="s">
        <v>123</v>
      </c>
      <c r="D56" s="5">
        <v>6</v>
      </c>
      <c r="E56" s="7">
        <v>1150.4199999999994</v>
      </c>
      <c r="F56" s="25">
        <v>1571.7499999999932</v>
      </c>
      <c r="G56" s="53">
        <v>845.59000000000026</v>
      </c>
      <c r="H56" s="25">
        <f t="shared" si="2"/>
        <v>3567.7599999999929</v>
      </c>
      <c r="I56" s="46">
        <f t="shared" si="3"/>
        <v>1.072930855149439E-2</v>
      </c>
      <c r="J56" s="12">
        <v>109613000</v>
      </c>
      <c r="K56" s="7">
        <f t="shared" si="4"/>
        <v>27403250</v>
      </c>
      <c r="L56" s="8">
        <f t="shared" si="5"/>
        <v>21922600</v>
      </c>
      <c r="M56" s="8">
        <f t="shared" si="0"/>
        <v>5480650</v>
      </c>
      <c r="N56" s="5">
        <f t="shared" si="6"/>
        <v>15071998.333573455</v>
      </c>
      <c r="O56" s="27">
        <v>0</v>
      </c>
      <c r="P56" s="27">
        <v>1</v>
      </c>
      <c r="Q56" s="27">
        <v>1</v>
      </c>
      <c r="R56" s="27">
        <v>0</v>
      </c>
      <c r="S56" s="27">
        <v>1</v>
      </c>
      <c r="T56" s="5">
        <v>3</v>
      </c>
      <c r="U56" s="5">
        <f t="shared" si="7"/>
        <v>3288390.0000000005</v>
      </c>
      <c r="V56" s="30">
        <f t="shared" si="1"/>
        <v>18360388.333573457</v>
      </c>
      <c r="W56" s="31">
        <f t="shared" si="8"/>
        <v>0.67000769374338653</v>
      </c>
    </row>
    <row r="57" spans="1:23" s="9" customFormat="1" x14ac:dyDescent="0.25">
      <c r="A57" s="10">
        <v>54</v>
      </c>
      <c r="B57" s="29" t="s">
        <v>100</v>
      </c>
      <c r="C57" s="11" t="s">
        <v>121</v>
      </c>
      <c r="D57" s="5">
        <v>7</v>
      </c>
      <c r="E57" s="7">
        <v>1630.4300000000194</v>
      </c>
      <c r="F57" s="25">
        <v>2717.0700000000229</v>
      </c>
      <c r="G57" s="53">
        <v>1107.5700000000002</v>
      </c>
      <c r="H57" s="25">
        <f t="shared" si="2"/>
        <v>5455.0700000000415</v>
      </c>
      <c r="I57" s="46">
        <f t="shared" si="3"/>
        <v>1.6405007399601167E-2</v>
      </c>
      <c r="J57" s="12">
        <v>97227000</v>
      </c>
      <c r="K57" s="7">
        <f t="shared" si="4"/>
        <v>24306750</v>
      </c>
      <c r="L57" s="8">
        <f t="shared" si="5"/>
        <v>19445400</v>
      </c>
      <c r="M57" s="8">
        <f t="shared" si="0"/>
        <v>4861350</v>
      </c>
      <c r="N57" s="5">
        <f t="shared" si="6"/>
        <v>23044937.425591219</v>
      </c>
      <c r="O57" s="27">
        <v>1</v>
      </c>
      <c r="P57" s="27">
        <v>1</v>
      </c>
      <c r="Q57" s="27">
        <v>1</v>
      </c>
      <c r="R57" s="27">
        <v>1</v>
      </c>
      <c r="S57" s="27">
        <v>1</v>
      </c>
      <c r="T57" s="5">
        <v>5</v>
      </c>
      <c r="U57" s="5">
        <f t="shared" si="7"/>
        <v>4861350</v>
      </c>
      <c r="V57" s="30">
        <f t="shared" si="1"/>
        <v>27906287.425591219</v>
      </c>
      <c r="W57" s="31">
        <f t="shared" si="8"/>
        <v>1.1480879766151879</v>
      </c>
    </row>
    <row r="58" spans="1:23" s="9" customFormat="1" x14ac:dyDescent="0.25">
      <c r="A58" s="10">
        <v>55</v>
      </c>
      <c r="B58" s="29" t="s">
        <v>101</v>
      </c>
      <c r="C58" s="11" t="s">
        <v>125</v>
      </c>
      <c r="D58" s="5">
        <v>8</v>
      </c>
      <c r="E58" s="7">
        <v>2370.3600000000129</v>
      </c>
      <c r="F58" s="25">
        <v>2472.8600000000151</v>
      </c>
      <c r="G58" s="53">
        <v>1362.3700000000033</v>
      </c>
      <c r="H58" s="25">
        <f t="shared" si="2"/>
        <v>6205.590000000032</v>
      </c>
      <c r="I58" s="46">
        <f t="shared" si="3"/>
        <v>1.8662042809513123E-2</v>
      </c>
      <c r="J58" s="12">
        <v>81842000</v>
      </c>
      <c r="K58" s="7">
        <f t="shared" si="4"/>
        <v>20460500</v>
      </c>
      <c r="L58" s="8">
        <f t="shared" si="5"/>
        <v>16368400</v>
      </c>
      <c r="M58" s="8">
        <f t="shared" si="0"/>
        <v>4092100</v>
      </c>
      <c r="N58" s="5">
        <f t="shared" si="6"/>
        <v>26215508.369072121</v>
      </c>
      <c r="O58" s="27">
        <v>1</v>
      </c>
      <c r="P58" s="27">
        <v>1</v>
      </c>
      <c r="Q58" s="27">
        <v>1</v>
      </c>
      <c r="R58" s="27">
        <v>0</v>
      </c>
      <c r="S58" s="27">
        <v>0</v>
      </c>
      <c r="T58" s="5">
        <v>3</v>
      </c>
      <c r="U58" s="5">
        <f t="shared" si="7"/>
        <v>2455260.0000000005</v>
      </c>
      <c r="V58" s="30">
        <f t="shared" si="1"/>
        <v>28670768.369072121</v>
      </c>
      <c r="W58" s="31">
        <f t="shared" si="8"/>
        <v>1.4012740826994512</v>
      </c>
    </row>
    <row r="59" spans="1:23" s="9" customFormat="1" x14ac:dyDescent="0.25">
      <c r="A59" s="10">
        <v>56</v>
      </c>
      <c r="B59" s="29" t="s">
        <v>102</v>
      </c>
      <c r="C59" s="11" t="s">
        <v>115</v>
      </c>
      <c r="D59" s="5">
        <v>9</v>
      </c>
      <c r="E59" s="7">
        <v>1702.3700000000101</v>
      </c>
      <c r="F59" s="25">
        <v>2055.5300000000134</v>
      </c>
      <c r="G59" s="53">
        <v>1055.0399999999984</v>
      </c>
      <c r="H59" s="25">
        <f t="shared" si="2"/>
        <v>4812.9400000000214</v>
      </c>
      <c r="I59" s="46">
        <f t="shared" si="3"/>
        <v>1.4473932747670734E-2</v>
      </c>
      <c r="J59" s="12">
        <v>70860000</v>
      </c>
      <c r="K59" s="7">
        <f t="shared" si="4"/>
        <v>17715000</v>
      </c>
      <c r="L59" s="8">
        <f t="shared" si="5"/>
        <v>14172000</v>
      </c>
      <c r="M59" s="8">
        <f t="shared" si="0"/>
        <v>3543000</v>
      </c>
      <c r="N59" s="5">
        <f t="shared" si="6"/>
        <v>20332259.922077015</v>
      </c>
      <c r="O59" s="27">
        <v>1</v>
      </c>
      <c r="P59" s="27">
        <v>0</v>
      </c>
      <c r="Q59" s="27">
        <v>1</v>
      </c>
      <c r="R59" s="27">
        <v>1</v>
      </c>
      <c r="S59" s="27">
        <v>0</v>
      </c>
      <c r="T59" s="5">
        <v>3</v>
      </c>
      <c r="U59" s="5">
        <f t="shared" si="7"/>
        <v>2125800.0000000005</v>
      </c>
      <c r="V59" s="30">
        <f t="shared" si="1"/>
        <v>22458059.922077015</v>
      </c>
      <c r="W59" s="31">
        <f t="shared" si="8"/>
        <v>1.2677425866258547</v>
      </c>
    </row>
    <row r="60" spans="1:23" s="9" customFormat="1" ht="15.75" thickBot="1" x14ac:dyDescent="0.3">
      <c r="A60" s="10">
        <v>57</v>
      </c>
      <c r="B60" s="29" t="s">
        <v>103</v>
      </c>
      <c r="C60" s="11" t="s">
        <v>104</v>
      </c>
      <c r="D60" s="5">
        <v>3</v>
      </c>
      <c r="E60" s="7">
        <v>977.43000000000006</v>
      </c>
      <c r="F60" s="25">
        <v>1023.2800000000013</v>
      </c>
      <c r="G60" s="53">
        <v>663.18000000000006</v>
      </c>
      <c r="H60" s="25">
        <f t="shared" si="2"/>
        <v>2663.8900000000012</v>
      </c>
      <c r="I60" s="6">
        <f t="shared" si="3"/>
        <v>8.0111043784448673E-3</v>
      </c>
      <c r="J60" s="12">
        <v>44964000</v>
      </c>
      <c r="K60" s="7">
        <f t="shared" si="4"/>
        <v>11241000</v>
      </c>
      <c r="L60" s="8">
        <f t="shared" si="5"/>
        <v>8992800</v>
      </c>
      <c r="M60" s="8">
        <f t="shared" si="0"/>
        <v>2248200</v>
      </c>
      <c r="N60" s="5">
        <f t="shared" si="6"/>
        <v>11253600.477841303</v>
      </c>
      <c r="O60" s="27">
        <v>1.25</v>
      </c>
      <c r="P60" s="27">
        <v>0</v>
      </c>
      <c r="Q60" s="27">
        <v>1.25</v>
      </c>
      <c r="R60" s="27"/>
      <c r="S60" s="27">
        <v>0</v>
      </c>
      <c r="T60" s="5">
        <v>2.5</v>
      </c>
      <c r="U60" s="5">
        <f t="shared" si="7"/>
        <v>1124100</v>
      </c>
      <c r="V60" s="30">
        <f t="shared" si="1"/>
        <v>12377700.477841303</v>
      </c>
      <c r="W60" s="31">
        <f t="shared" si="8"/>
        <v>1.1011209392261634</v>
      </c>
    </row>
    <row r="61" spans="1:23" s="20" customFormat="1" ht="15.75" thickBot="1" x14ac:dyDescent="0.3">
      <c r="A61" s="34"/>
      <c r="B61" s="34"/>
      <c r="C61" s="34"/>
      <c r="D61" s="13"/>
      <c r="E61" s="14">
        <v>112290.87999999894</v>
      </c>
      <c r="F61" s="14">
        <v>144588.32999999865</v>
      </c>
      <c r="G61" s="14">
        <f>SUM(G4:G60)</f>
        <v>75645.479999999792</v>
      </c>
      <c r="H61" s="51">
        <f t="shared" ref="H61" si="9">SUM(E61:G61)</f>
        <v>332524.68999999738</v>
      </c>
      <c r="I61" s="13">
        <f>SUM(I4:I60)</f>
        <v>0.99999999999999989</v>
      </c>
      <c r="J61" s="15">
        <f>SUM(J4:J60)</f>
        <v>6369129000</v>
      </c>
      <c r="K61" s="16">
        <f>SUM(K4:K60)</f>
        <v>1592282250</v>
      </c>
      <c r="L61" s="17">
        <f>SUM(L4:L60)+U62</f>
        <v>1404750200</v>
      </c>
      <c r="M61" s="14">
        <f t="shared" ref="M61:U61" si="10">SUM(M4:M60)</f>
        <v>318456450</v>
      </c>
      <c r="N61" s="18">
        <f t="shared" si="10"/>
        <v>1404750199.9999998</v>
      </c>
      <c r="O61" s="52">
        <f>SUM(O4:O60)</f>
        <v>31.25</v>
      </c>
      <c r="P61" s="52">
        <f t="shared" ref="P61:T61" si="11">SUM(P4:P60)</f>
        <v>39</v>
      </c>
      <c r="Q61" s="52">
        <f t="shared" si="11"/>
        <v>39.25</v>
      </c>
      <c r="R61" s="52">
        <f t="shared" si="11"/>
        <v>30</v>
      </c>
      <c r="S61" s="52">
        <f t="shared" si="11"/>
        <v>33</v>
      </c>
      <c r="T61" s="52">
        <f t="shared" si="11"/>
        <v>172.5</v>
      </c>
      <c r="U61" s="19">
        <f t="shared" si="10"/>
        <v>187532050</v>
      </c>
      <c r="V61" s="32">
        <f t="shared" si="1"/>
        <v>1592282249.9999998</v>
      </c>
      <c r="W61" s="33"/>
    </row>
    <row r="62" spans="1:23" s="20" customFormat="1" ht="15.75" thickBot="1" x14ac:dyDescent="0.3">
      <c r="C62" s="21"/>
      <c r="G62" s="49"/>
      <c r="K62" s="21"/>
      <c r="L62" s="22">
        <f>L61+M61-U62</f>
        <v>1592282250</v>
      </c>
      <c r="O62" s="48"/>
      <c r="P62" s="48"/>
      <c r="Q62" s="48"/>
      <c r="R62" s="48"/>
      <c r="S62" s="48"/>
      <c r="U62" s="23">
        <f>M61-U61</f>
        <v>130924400</v>
      </c>
      <c r="V62" s="24"/>
    </row>
    <row r="63" spans="1:23" ht="15.75" x14ac:dyDescent="0.25">
      <c r="C63" s="37"/>
      <c r="G63" s="47"/>
      <c r="O63" s="47"/>
      <c r="P63" s="47"/>
      <c r="Q63" s="47"/>
      <c r="R63" s="47"/>
      <c r="S63" s="47"/>
      <c r="T63" s="38"/>
      <c r="U63" s="38"/>
      <c r="V63" s="38"/>
    </row>
    <row r="64" spans="1:23" ht="15.75" x14ac:dyDescent="0.25">
      <c r="C64" s="54"/>
      <c r="S64" s="47"/>
      <c r="T64" s="57"/>
      <c r="U64" s="57"/>
      <c r="V64" s="57"/>
      <c r="W64" s="55"/>
    </row>
    <row r="65" spans="3:23" ht="15.75" x14ac:dyDescent="0.25">
      <c r="C65" s="54"/>
      <c r="S65" s="47"/>
      <c r="T65" s="57"/>
      <c r="U65" s="57"/>
      <c r="V65" s="57"/>
      <c r="W65" s="57"/>
    </row>
    <row r="66" spans="3:23" x14ac:dyDescent="0.25">
      <c r="C66" s="54"/>
      <c r="S66" s="47"/>
      <c r="T66" s="47"/>
      <c r="U66" s="47"/>
      <c r="V66" s="47"/>
      <c r="W66" s="47"/>
    </row>
    <row r="67" spans="3:23" x14ac:dyDescent="0.25">
      <c r="C67" s="54"/>
      <c r="S67" s="47"/>
      <c r="T67" s="58"/>
      <c r="U67" s="58"/>
      <c r="V67" s="58"/>
      <c r="W67" s="47"/>
    </row>
    <row r="68" spans="3:23" x14ac:dyDescent="0.25">
      <c r="C68" s="54"/>
      <c r="S68" s="47"/>
      <c r="T68" s="47"/>
      <c r="U68" s="47"/>
      <c r="V68" s="47"/>
      <c r="W68" s="47"/>
    </row>
    <row r="69" spans="3:23" x14ac:dyDescent="0.25">
      <c r="C69" s="54"/>
      <c r="S69" s="47"/>
      <c r="T69" s="47"/>
      <c r="U69" s="47"/>
      <c r="V69" s="47"/>
      <c r="W69" s="47"/>
    </row>
    <row r="70" spans="3:23" x14ac:dyDescent="0.25">
      <c r="C70" s="54"/>
    </row>
    <row r="71" spans="3:23" x14ac:dyDescent="0.25">
      <c r="C71" s="54"/>
    </row>
    <row r="72" spans="3:23" x14ac:dyDescent="0.25">
      <c r="C72" s="54"/>
    </row>
    <row r="73" spans="3:23" x14ac:dyDescent="0.25">
      <c r="C73" s="54"/>
    </row>
    <row r="74" spans="3:23" x14ac:dyDescent="0.25">
      <c r="C74" s="54"/>
    </row>
    <row r="75" spans="3:23" x14ac:dyDescent="0.25">
      <c r="C75" s="54"/>
    </row>
    <row r="76" spans="3:23" x14ac:dyDescent="0.25">
      <c r="C76" s="54"/>
    </row>
  </sheetData>
  <mergeCells count="4">
    <mergeCell ref="A1:I1"/>
    <mergeCell ref="T65:W65"/>
    <mergeCell ref="T64:V64"/>
    <mergeCell ref="T67:V67"/>
  </mergeCells>
  <conditionalFormatting sqref="J29:J58 J4:M4 K5:M60">
    <cfRule type="cellIs" priority="10" stopIfTrue="1" operator="equal">
      <formula>0</formula>
    </cfRule>
  </conditionalFormatting>
  <conditionalFormatting sqref="J28">
    <cfRule type="cellIs" priority="2" stopIfTrue="1" operator="equal">
      <formula>0</formula>
    </cfRule>
  </conditionalFormatting>
  <conditionalFormatting sqref="J59">
    <cfRule type="cellIs" priority="9" stopIfTrue="1" operator="equal">
      <formula>0</formula>
    </cfRule>
  </conditionalFormatting>
  <conditionalFormatting sqref="J5 J7 J9 J11 J13 J15 J17 J19 J21 J23 J25 J27 J29 J31 J33 J35 J37 J39 J41 J43 J45 J47 J49 J51 J53 J55 J57 J59 J61">
    <cfRule type="cellIs" priority="8" stopIfTrue="1" operator="equal">
      <formula>0</formula>
    </cfRule>
  </conditionalFormatting>
  <conditionalFormatting sqref="J6">
    <cfRule type="cellIs" priority="7" stopIfTrue="1" operator="equal">
      <formula>0</formula>
    </cfRule>
  </conditionalFormatting>
  <conditionalFormatting sqref="J7">
    <cfRule type="cellIs" priority="6" stopIfTrue="1" operator="equal">
      <formula>0</formula>
    </cfRule>
  </conditionalFormatting>
  <conditionalFormatting sqref="J8">
    <cfRule type="cellIs" priority="5" stopIfTrue="1" operator="equal">
      <formula>0</formula>
    </cfRule>
  </conditionalFormatting>
  <conditionalFormatting sqref="J9:J27">
    <cfRule type="cellIs" priority="4" stopIfTrue="1" operator="equal">
      <formula>0</formula>
    </cfRule>
  </conditionalFormatting>
  <conditionalFormatting sqref="J60">
    <cfRule type="cellIs" priority="3" stopIfTrue="1" operator="equal">
      <formula>0</formula>
    </cfRule>
  </conditionalFormatting>
  <conditionalFormatting sqref="E4:E60">
    <cfRule type="cellIs" priority="1" stopIfTrue="1" operator="equal">
      <formula>0</formula>
    </cfRule>
  </conditionalFormatting>
  <dataValidations disablePrompts="1" count="1">
    <dataValidation allowBlank="1" showInputMessage="1" showErrorMessage="1" errorTitle="GRESKA!" error="Nisu dozvoljene izmene u Predracunu sredstava nakon 26.aprila 2012. u 8.35." sqref="J5:J60"/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Lutovac</dc:creator>
  <cp:lastModifiedBy>Marija Lutovac</cp:lastModifiedBy>
  <cp:lastPrinted>2020-06-11T13:56:46Z</cp:lastPrinted>
  <dcterms:created xsi:type="dcterms:W3CDTF">2019-04-19T11:15:30Z</dcterms:created>
  <dcterms:modified xsi:type="dcterms:W3CDTF">2020-06-11T13:56:49Z</dcterms:modified>
</cp:coreProperties>
</file>